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<sst xmlns="http://schemas.openxmlformats.org/spreadsheetml/2006/main" count="426" uniqueCount="137">
  <si>
    <t>Flight, Denver to LAX</t>
  </si>
  <si>
    <t>usd</t>
  </si>
  <si>
    <t>tickets</t>
  </si>
  <si>
    <t>internet</t>
  </si>
  <si>
    <t>Flight, LAX to Tokyo Haneda roundtrip</t>
  </si>
  <si>
    <t>JPY</t>
  </si>
  <si>
    <t>Flight, LAX to Denver</t>
  </si>
  <si>
    <t>USD</t>
  </si>
  <si>
    <t>Train to DIA</t>
  </si>
  <si>
    <t>transport</t>
  </si>
  <si>
    <t>Denver</t>
  </si>
  <si>
    <t>Uber XLs to/from LAX (.5 share)</t>
  </si>
  <si>
    <t>Los Angeles</t>
  </si>
  <si>
    <t>subway to random point</t>
  </si>
  <si>
    <t>jpy</t>
  </si>
  <si>
    <t>Tokyo</t>
  </si>
  <si>
    <t>ramen</t>
  </si>
  <si>
    <t>meal</t>
  </si>
  <si>
    <t>happy hour beer</t>
  </si>
  <si>
    <t>beer</t>
  </si>
  <si>
    <t>groceries</t>
  </si>
  <si>
    <t>train to Kat's</t>
  </si>
  <si>
    <t>train to Kotu JR/bus</t>
  </si>
  <si>
    <t>JR to Kotu surcharge</t>
  </si>
  <si>
    <t>Base subway price to Kotu</t>
  </si>
  <si>
    <t>machine coffee</t>
  </si>
  <si>
    <t>coffee</t>
  </si>
  <si>
    <t>Okutama</t>
  </si>
  <si>
    <t>onsen</t>
  </si>
  <si>
    <t>attraction</t>
  </si>
  <si>
    <t>Road</t>
  </si>
  <si>
    <t>Flights</t>
  </si>
  <si>
    <t>beer x 2</t>
  </si>
  <si>
    <t>Lodging</t>
  </si>
  <si>
    <t>weird dinner with root paste</t>
  </si>
  <si>
    <t>Transport</t>
  </si>
  <si>
    <t>big machine coffee</t>
  </si>
  <si>
    <t>Meals</t>
  </si>
  <si>
    <t>curry bun and calorie biscuits</t>
  </si>
  <si>
    <t>Attractions</t>
  </si>
  <si>
    <t>pumpkin soup and coffee</t>
  </si>
  <si>
    <t>Average</t>
  </si>
  <si>
    <t>Beer</t>
  </si>
  <si>
    <t>train museum</t>
  </si>
  <si>
    <t>Overhead</t>
  </si>
  <si>
    <t>Coffee</t>
  </si>
  <si>
    <t>udon bowl</t>
  </si>
  <si>
    <t>Amortized</t>
  </si>
  <si>
    <t>Snacks</t>
  </si>
  <si>
    <t>coffee from machine</t>
  </si>
  <si>
    <t>Average with overhead</t>
  </si>
  <si>
    <t>Wifi</t>
  </si>
  <si>
    <t>bat cave</t>
  </si>
  <si>
    <t>Kawaguchiko</t>
  </si>
  <si>
    <t>Toilet</t>
  </si>
  <si>
    <t>ice cave</t>
  </si>
  <si>
    <t>dinner and mochi</t>
  </si>
  <si>
    <t>Total</t>
  </si>
  <si>
    <t>first train towards matsumoto</t>
  </si>
  <si>
    <t>True total</t>
  </si>
  <si>
    <t>second train to matsumoto</t>
  </si>
  <si>
    <t>brewed machine coffee</t>
  </si>
  <si>
    <t>Matsumoto</t>
  </si>
  <si>
    <t>hostel private / 2</t>
  </si>
  <si>
    <t>lodging</t>
  </si>
  <si>
    <t>bananas (4)</t>
  </si>
  <si>
    <t>egg pasta and coffee</t>
  </si>
  <si>
    <t>bus to kamikochi</t>
  </si>
  <si>
    <t>gas for Reagan's car</t>
  </si>
  <si>
    <t>Kamikochi</t>
  </si>
  <si>
    <t>hut toilet</t>
  </si>
  <si>
    <t>toilet</t>
  </si>
  <si>
    <t>hut beer</t>
  </si>
  <si>
    <t>oshiruko (red bean drink)</t>
  </si>
  <si>
    <t>pumpkin bun</t>
  </si>
  <si>
    <t>snack</t>
  </si>
  <si>
    <t>cold coffee 500ml</t>
  </si>
  <si>
    <t>bus to Matsumoto</t>
  </si>
  <si>
    <t>ramen bowl with flying fish bream</t>
  </si>
  <si>
    <t>beans in baked things</t>
  </si>
  <si>
    <t>baked good</t>
  </si>
  <si>
    <t>wasabi beer</t>
  </si>
  <si>
    <t>garlic butter vegetable soup and happy hour beers</t>
  </si>
  <si>
    <t>capsule hotel</t>
  </si>
  <si>
    <t>7/11 mochi</t>
  </si>
  <si>
    <t>ginger soup and seaweed triangle</t>
  </si>
  <si>
    <t>cold coffee</t>
  </si>
  <si>
    <t>hotel breakfast</t>
  </si>
  <si>
    <t>bus to Shinjuku</t>
  </si>
  <si>
    <t>ice cream sandwich</t>
  </si>
  <si>
    <t>monster restaurant</t>
  </si>
  <si>
    <t>vending machine smoothie drink</t>
  </si>
  <si>
    <t>coffee and seaweed triangle</t>
  </si>
  <si>
    <t>train to Kat's neighborhood</t>
  </si>
  <si>
    <t>beer from liquor store</t>
  </si>
  <si>
    <t>bowl of spicy ramen</t>
  </si>
  <si>
    <t>420ml of beer at bar</t>
  </si>
  <si>
    <t>7/11 breakfast</t>
  </si>
  <si>
    <t>coffee and calorie biscuits</t>
  </si>
  <si>
    <t>subway ride to sumo</t>
  </si>
  <si>
    <t>bikeshare 30m</t>
  </si>
  <si>
    <t>lunch</t>
  </si>
  <si>
    <t>mochi</t>
  </si>
  <si>
    <t>bike rental to Gundam</t>
  </si>
  <si>
    <t>train to Oimachi</t>
  </si>
  <si>
    <t>train</t>
  </si>
  <si>
    <t>7/11 dinner</t>
  </si>
  <si>
    <t>7/11 beer</t>
  </si>
  <si>
    <t>train to oeyami</t>
  </si>
  <si>
    <t>train to Shinjuku</t>
  </si>
  <si>
    <t>bus to kawanguchiko</t>
  </si>
  <si>
    <t>coffee and mochi</t>
  </si>
  <si>
    <t>Kawanguchiku</t>
  </si>
  <si>
    <t>taxi to Fuji</t>
  </si>
  <si>
    <t>cheese and pizza buns</t>
  </si>
  <si>
    <t>500ml hot coffee</t>
  </si>
  <si>
    <t>cheap beers</t>
  </si>
  <si>
    <t>7/11 curry and onagiri</t>
  </si>
  <si>
    <t>bus to Shibuya</t>
  </si>
  <si>
    <t>set meal with raw egg</t>
  </si>
  <si>
    <t>curry puff and 500ml coffee</t>
  </si>
  <si>
    <t>Tully's coffee</t>
  </si>
  <si>
    <t>wifi</t>
  </si>
  <si>
    <t>Tully's cheese bun</t>
  </si>
  <si>
    <t>malted soybean drink</t>
  </si>
  <si>
    <t>train to Shibuya</t>
  </si>
  <si>
    <t>Hostel next to airport</t>
  </si>
  <si>
    <t>Starbucks drip coffee Venti</t>
  </si>
  <si>
    <t>pancake dinner</t>
  </si>
  <si>
    <t>train to Kamata</t>
  </si>
  <si>
    <t>granola</t>
  </si>
  <si>
    <t>Ski muling payment</t>
  </si>
  <si>
    <t>FamilyMart soup, bun and coffee</t>
  </si>
  <si>
    <t>set meal with beef curry and soba noodles</t>
  </si>
  <si>
    <t>cheapest vending machine coffee</t>
  </si>
  <si>
    <t>coworking coffee</t>
  </si>
  <si>
    <t>train to haneda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</si>
</sst>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5">
    <font>
      <sz val="10.0"/>
      <color rgb="FF000000"/>
      <name val="Arial"/>
    </font>
    <font>
      <name val="Arial"/>
    </font>
    <font>
      <color rgb="FF000000"/>
      <name val="Arial"/>
    </font>
    <font>
      <sz val="11.0"/>
      <color rgb="FF000000"/>
      <name val="Inconsolata"/>
    </font>
    <font/>
  </fonts>
  <fills count="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E5E5E5"/>
        <bgColor rgb="FFE5E5E5"/>
      </patternFill>
    </fill>
  </fills>
  <borders count="1">
    <border/>
  </borders>
  <cellStyleXfs count="1">
    <xf borderId="0" fillId="0" fontId="0" numFmtId="0" applyAlignment="1" applyFont="1"/>
  </cellStyleXfs>
  <cellXfs count="1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 vertical="bottom"/>
    </xf>
    <xf borderId="0" fillId="0" fontId="1" numFmtId="0" xfId="0" applyAlignment="1" applyFont="1">
      <alignment horizontal="right" readingOrder="0" vertical="bottom"/>
    </xf>
    <xf borderId="0" fillId="0" fontId="1" numFmtId="0" xfId="0" applyAlignment="1" applyFont="1">
      <alignment vertical="bottom"/>
    </xf>
    <xf borderId="0" fillId="0" fontId="1" numFmtId="0" xfId="0" applyAlignment="1" applyFont="1">
      <alignment horizontal="right" vertical="bottom"/>
    </xf>
    <xf borderId="0" fillId="2" fontId="2" numFmtId="0" xfId="0" applyAlignment="1" applyFill="1" applyFont="1">
      <alignment horizontal="left" vertical="bottom"/>
    </xf>
    <xf borderId="0" fillId="2" fontId="3" numFmtId="164" xfId="0" applyAlignment="1" applyFont="1" applyNumberFormat="1">
      <alignment horizontal="right" vertical="bottom"/>
    </xf>
    <xf borderId="0" fillId="0" fontId="1" numFmtId="0" xfId="0" applyAlignment="1" applyFont="1">
      <alignment vertical="bottom"/>
    </xf>
    <xf borderId="0" fillId="0" fontId="4" numFmtId="0" xfId="0" applyAlignment="1" applyFont="1">
      <alignment readingOrder="0"/>
    </xf>
    <xf borderId="0" fillId="0" fontId="1" numFmtId="0" xfId="0" applyAlignment="1" applyFont="1">
      <alignment horizontal="right" readingOrder="0" vertical="bottom"/>
    </xf>
    <xf borderId="0" fillId="2" fontId="3" numFmtId="0" xfId="0" applyAlignment="1" applyFont="1">
      <alignment horizontal="right" vertical="bottom"/>
    </xf>
    <xf borderId="0" fillId="0" fontId="1" numFmtId="0" xfId="0" applyAlignment="1" applyFont="1">
      <alignment readingOrder="0" vertical="bottom"/>
    </xf>
    <xf borderId="0" fillId="2" fontId="3" numFmtId="0" xfId="0" applyFont="1"/>
    <xf borderId="0" fillId="2" fontId="3" numFmtId="0" xfId="0" applyFont="1"/>
    <xf borderId="0" fillId="3" fontId="3" numFmtId="0" xfId="0" applyFill="1" applyFont="1"/>
    <xf borderId="0" fillId="0" fontId="1" numFmtId="0" xfId="0" applyAlignment="1" applyFont="1">
      <alignment horizontal="center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3366CC"/>
              </a:solidFill>
            </c:spPr>
          </c:dPt>
          <c:dPt>
            <c:idx val="1"/>
            <c:spPr>
              <a:solidFill>
                <a:srgbClr val="DC3912"/>
              </a:solidFill>
            </c:spPr>
          </c:dPt>
          <c:dPt>
            <c:idx val="2"/>
            <c:spPr>
              <a:solidFill>
                <a:srgbClr val="FF9900"/>
              </a:solidFill>
            </c:spPr>
          </c:dPt>
          <c:dPt>
            <c:idx val="3"/>
            <c:spPr>
              <a:solidFill>
                <a:srgbClr val="109618"/>
              </a:solidFill>
            </c:spPr>
          </c:dPt>
          <c:dPt>
            <c:idx val="4"/>
            <c:spPr>
              <a:solidFill>
                <a:srgbClr val="990099"/>
              </a:solidFill>
            </c:spPr>
          </c:dPt>
          <c:dPt>
            <c:idx val="5"/>
            <c:spPr>
              <a:solidFill>
                <a:srgbClr val="0099C6"/>
              </a:solidFill>
            </c:spPr>
          </c:dPt>
          <c:dPt>
            <c:idx val="6"/>
            <c:spPr>
              <a:solidFill>
                <a:srgbClr val="DD4477"/>
              </a:solidFill>
            </c:spPr>
          </c:dPt>
          <c:dPt>
            <c:idx val="7"/>
            <c:spPr>
              <a:solidFill>
                <a:srgbClr val="66AA00"/>
              </a:solidFill>
            </c:spPr>
          </c:dPt>
          <c:dPt>
            <c:idx val="8"/>
            <c:spPr>
              <a:solidFill>
                <a:srgbClr val="B82E2E"/>
              </a:solidFill>
            </c:spPr>
          </c:dPt>
          <c:dPt>
            <c:idx val="9"/>
            <c:spPr>
              <a:solidFill>
                <a:srgbClr val="316395"/>
              </a:solidFill>
            </c:spPr>
          </c:dPt>
          <c:dLbls>
            <c:showLegendKey val="0"/>
            <c:showVal val="0"/>
            <c:showCatName val="0"/>
            <c:showSerName val="0"/>
            <c:showPercent val="0"/>
            <c:showBubbleSize val="0"/>
            <c:showLeaderLines val="1"/>
          </c:dLbls>
          <c:cat>
            <c:strRef>
              <c:f>Sheet1!$K$15:$K$24</c:f>
            </c:strRef>
          </c:cat>
          <c:val>
            <c:numRef>
              <c:f>Sheet1!$L$15:$L$24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overlay val="0"/>
    </c:legend>
    <c:plotVisOnly val="1"/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7</xdr:col>
      <xdr:colOff>695325</xdr:colOff>
      <xdr:row>28</xdr:row>
      <xdr:rowOff>9525</xdr:rowOff>
    </xdr:from>
    <xdr:ext cx="3762375" cy="2324100"/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1" t="s">
        <v>0</v>
      </c>
      <c r="B1" s="2">
        <v>77.0</v>
      </c>
      <c r="C1" s="3" t="s">
        <v>1</v>
      </c>
      <c r="D1" s="3" t="s">
        <v>2</v>
      </c>
      <c r="E1" s="4">
        <v>0.0</v>
      </c>
      <c r="F1" s="5" t="s">
        <v>3</v>
      </c>
      <c r="G1" s="6">
        <f t="shared" ref="G1:G102" si="1">B1/LOOKUP(C1,$K$2:$K$12, $L$2:$L$12)</f>
        <v>77</v>
      </c>
      <c r="H1" s="7"/>
      <c r="I1" s="4">
        <v>1.0</v>
      </c>
      <c r="J1" s="4">
        <f>SUMIF(E$1:E$501, "=1", G$1:G$501)</f>
        <v>58.64035088</v>
      </c>
    </row>
    <row r="2">
      <c r="A2" s="1" t="s">
        <v>4</v>
      </c>
      <c r="B2" s="2">
        <v>573.0</v>
      </c>
      <c r="C2" s="3" t="s">
        <v>1</v>
      </c>
      <c r="D2" s="3" t="s">
        <v>2</v>
      </c>
      <c r="E2" s="2">
        <v>0.0</v>
      </c>
      <c r="F2" s="5" t="s">
        <v>3</v>
      </c>
      <c r="G2" s="6">
        <f t="shared" si="1"/>
        <v>573</v>
      </c>
      <c r="H2" s="7"/>
      <c r="I2" s="4">
        <v>2.0</v>
      </c>
      <c r="J2" s="4">
        <f>SUMIF(E$1:E$501, "=2", G$1:G$501)</f>
        <v>0</v>
      </c>
      <c r="K2" s="8" t="s">
        <v>5</v>
      </c>
      <c r="L2" s="8">
        <v>114.0</v>
      </c>
    </row>
    <row r="3">
      <c r="A3" s="1" t="s">
        <v>6</v>
      </c>
      <c r="B3" s="9">
        <v>65.2</v>
      </c>
      <c r="C3" s="3" t="s">
        <v>1</v>
      </c>
      <c r="D3" s="3" t="s">
        <v>2</v>
      </c>
      <c r="E3" s="2">
        <v>0.0</v>
      </c>
      <c r="F3" s="5" t="s">
        <v>3</v>
      </c>
      <c r="G3" s="6">
        <f t="shared" si="1"/>
        <v>65.2</v>
      </c>
      <c r="H3" s="7"/>
      <c r="I3" s="4">
        <v>3.0</v>
      </c>
      <c r="J3" s="4">
        <f>SUMIF(E$1:E$501, "=3", G$1:G$501)</f>
        <v>31.14035088</v>
      </c>
      <c r="K3" s="8" t="s">
        <v>7</v>
      </c>
      <c r="L3" s="8">
        <v>1.0</v>
      </c>
    </row>
    <row r="4">
      <c r="A4" s="8" t="s">
        <v>8</v>
      </c>
      <c r="B4" s="8">
        <v>9.0</v>
      </c>
      <c r="C4" s="8" t="s">
        <v>1</v>
      </c>
      <c r="D4" s="1" t="s">
        <v>9</v>
      </c>
      <c r="E4" s="2">
        <v>0.0</v>
      </c>
      <c r="F4" s="1" t="s">
        <v>10</v>
      </c>
      <c r="G4" s="6">
        <f t="shared" si="1"/>
        <v>9</v>
      </c>
      <c r="H4" s="7"/>
      <c r="I4" s="4">
        <v>4.0</v>
      </c>
      <c r="J4" s="10">
        <f>SUMIF(E$1:E$501, "=4", G$1:G$501)</f>
        <v>94.76315789</v>
      </c>
    </row>
    <row r="5">
      <c r="A5" s="11" t="s">
        <v>11</v>
      </c>
      <c r="B5" s="8">
        <v>22.38</v>
      </c>
      <c r="C5" s="1" t="s">
        <v>1</v>
      </c>
      <c r="D5" s="1" t="s">
        <v>9</v>
      </c>
      <c r="E5" s="2">
        <v>0.0</v>
      </c>
      <c r="F5" s="1" t="s">
        <v>12</v>
      </c>
      <c r="G5" s="6">
        <f t="shared" si="1"/>
        <v>22.38</v>
      </c>
      <c r="H5" s="7"/>
      <c r="I5" s="4">
        <v>5.0</v>
      </c>
      <c r="J5" s="4">
        <f>SUMIF(E$1:E$501, "=5", G$1:G$501)</f>
        <v>33.05263158</v>
      </c>
    </row>
    <row r="6">
      <c r="A6" s="1" t="s">
        <v>13</v>
      </c>
      <c r="B6" s="2">
        <v>660.0</v>
      </c>
      <c r="C6" s="1" t="s">
        <v>14</v>
      </c>
      <c r="D6" s="1" t="s">
        <v>9</v>
      </c>
      <c r="E6" s="2">
        <v>1.0</v>
      </c>
      <c r="F6" s="1" t="s">
        <v>15</v>
      </c>
      <c r="G6" s="6">
        <f t="shared" si="1"/>
        <v>5.789473684</v>
      </c>
      <c r="H6" s="7"/>
      <c r="I6" s="4">
        <v>6.0</v>
      </c>
      <c r="J6" s="4">
        <f>SUMIF(E$1:E$501, "=6", G$1:G$501)</f>
        <v>84.42105263</v>
      </c>
    </row>
    <row r="7">
      <c r="A7" s="1" t="s">
        <v>16</v>
      </c>
      <c r="B7" s="2">
        <v>450.0</v>
      </c>
      <c r="C7" s="1" t="s">
        <v>14</v>
      </c>
      <c r="D7" s="1" t="s">
        <v>17</v>
      </c>
      <c r="E7" s="2">
        <v>1.0</v>
      </c>
      <c r="F7" s="1" t="s">
        <v>15</v>
      </c>
      <c r="G7" s="6">
        <f t="shared" si="1"/>
        <v>3.947368421</v>
      </c>
      <c r="H7" s="7"/>
      <c r="I7" s="4">
        <v>7.0</v>
      </c>
      <c r="J7" s="2">
        <f>SUMIF(E$1:E$501, "=7", G$1:G$501)</f>
        <v>76.0877193</v>
      </c>
    </row>
    <row r="8">
      <c r="A8" s="1" t="s">
        <v>18</v>
      </c>
      <c r="B8" s="2">
        <v>200.0</v>
      </c>
      <c r="C8" s="1" t="s">
        <v>14</v>
      </c>
      <c r="D8" s="1" t="s">
        <v>19</v>
      </c>
      <c r="E8" s="2">
        <v>1.0</v>
      </c>
      <c r="F8" s="1" t="s">
        <v>15</v>
      </c>
      <c r="G8" s="6">
        <f t="shared" si="1"/>
        <v>1.754385965</v>
      </c>
      <c r="H8" s="7"/>
      <c r="I8" s="4">
        <v>8.0</v>
      </c>
      <c r="J8" s="4">
        <f>SUMIF(E$1:E$501, "=8", G$1:G$501)</f>
        <v>65.84210526</v>
      </c>
    </row>
    <row r="9">
      <c r="A9" s="1" t="s">
        <v>20</v>
      </c>
      <c r="B9" s="2">
        <v>1183.0</v>
      </c>
      <c r="C9" s="1" t="s">
        <v>14</v>
      </c>
      <c r="D9" s="1" t="s">
        <v>17</v>
      </c>
      <c r="E9" s="2">
        <v>1.0</v>
      </c>
      <c r="F9" s="1" t="s">
        <v>15</v>
      </c>
      <c r="G9" s="6">
        <f t="shared" si="1"/>
        <v>10.37719298</v>
      </c>
      <c r="H9" s="7"/>
      <c r="I9" s="4">
        <v>9.0</v>
      </c>
      <c r="J9" s="4">
        <f>SUMIF(E$1:E$501, "=9", G$1:G$501)</f>
        <v>31.78947368</v>
      </c>
    </row>
    <row r="10">
      <c r="A10" s="1" t="s">
        <v>21</v>
      </c>
      <c r="B10" s="2">
        <v>154.0</v>
      </c>
      <c r="C10" s="1" t="s">
        <v>14</v>
      </c>
      <c r="D10" s="1" t="s">
        <v>9</v>
      </c>
      <c r="E10" s="2">
        <v>1.0</v>
      </c>
      <c r="F10" s="1" t="s">
        <v>15</v>
      </c>
      <c r="G10" s="6">
        <f t="shared" si="1"/>
        <v>1.350877193</v>
      </c>
      <c r="H10" s="7"/>
      <c r="I10" s="4">
        <v>10.0</v>
      </c>
      <c r="J10" s="4">
        <f>SUMIF(E$1:E$501, "=10", G$1:G$501)</f>
        <v>67.07894737</v>
      </c>
      <c r="K10" s="11"/>
      <c r="L10" s="11"/>
    </row>
    <row r="11">
      <c r="A11" s="1" t="s">
        <v>22</v>
      </c>
      <c r="B11" s="2">
        <v>430.0</v>
      </c>
      <c r="C11" s="1" t="s">
        <v>14</v>
      </c>
      <c r="D11" s="1" t="s">
        <v>9</v>
      </c>
      <c r="E11" s="2">
        <v>1.0</v>
      </c>
      <c r="F11" s="1" t="s">
        <v>15</v>
      </c>
      <c r="G11" s="6">
        <f t="shared" si="1"/>
        <v>3.771929825</v>
      </c>
      <c r="H11" s="7"/>
      <c r="I11" s="4">
        <v>11.0</v>
      </c>
      <c r="J11" s="4">
        <f>SUMIF(E$1:E$501, "=11", G$1:G$501)</f>
        <v>14.6754386</v>
      </c>
      <c r="K11" s="11"/>
      <c r="L11" s="9"/>
    </row>
    <row r="12">
      <c r="A12" s="1" t="s">
        <v>23</v>
      </c>
      <c r="B12" s="2">
        <v>1340.0</v>
      </c>
      <c r="C12" s="1" t="s">
        <v>14</v>
      </c>
      <c r="D12" s="1" t="s">
        <v>9</v>
      </c>
      <c r="E12" s="2">
        <v>1.0</v>
      </c>
      <c r="F12" s="1" t="s">
        <v>15</v>
      </c>
      <c r="G12" s="6">
        <f t="shared" si="1"/>
        <v>11.75438596</v>
      </c>
      <c r="H12" s="7"/>
      <c r="I12" s="4">
        <v>12.0</v>
      </c>
      <c r="J12" s="4">
        <f>SUMIF(E$1:E$501, "=12", G$1:G$501)</f>
        <v>0</v>
      </c>
      <c r="K12" s="1"/>
      <c r="L12" s="2"/>
    </row>
    <row r="13">
      <c r="A13" s="1" t="s">
        <v>24</v>
      </c>
      <c r="B13" s="2">
        <v>2268.0</v>
      </c>
      <c r="C13" s="1" t="s">
        <v>14</v>
      </c>
      <c r="D13" s="1" t="s">
        <v>9</v>
      </c>
      <c r="E13" s="2">
        <v>1.0</v>
      </c>
      <c r="F13" s="1" t="s">
        <v>15</v>
      </c>
      <c r="G13" s="6">
        <f t="shared" si="1"/>
        <v>19.89473684</v>
      </c>
      <c r="H13" s="7"/>
      <c r="I13" s="4">
        <v>13.0</v>
      </c>
      <c r="J13" s="4">
        <f>SUMIF(E$1:E$501, "=13", G$1:G$501)</f>
        <v>0</v>
      </c>
    </row>
    <row r="14">
      <c r="A14" s="1" t="s">
        <v>25</v>
      </c>
      <c r="B14" s="2">
        <v>130.0</v>
      </c>
      <c r="C14" s="1" t="s">
        <v>14</v>
      </c>
      <c r="D14" s="1" t="s">
        <v>26</v>
      </c>
      <c r="E14" s="2">
        <v>3.0</v>
      </c>
      <c r="F14" s="1" t="s">
        <v>27</v>
      </c>
      <c r="G14" s="6">
        <f t="shared" si="1"/>
        <v>1.140350877</v>
      </c>
      <c r="H14" s="7"/>
      <c r="I14" s="4">
        <v>14.0</v>
      </c>
      <c r="J14" s="4">
        <f>SUMIF(E$1:E$501, "=14", G$1:G$501)</f>
        <v>0</v>
      </c>
    </row>
    <row r="15">
      <c r="A15" s="1" t="s">
        <v>28</v>
      </c>
      <c r="B15" s="2">
        <v>620.0</v>
      </c>
      <c r="C15" s="1" t="s">
        <v>14</v>
      </c>
      <c r="D15" s="1" t="s">
        <v>29</v>
      </c>
      <c r="E15" s="2">
        <v>3.0</v>
      </c>
      <c r="F15" s="1" t="s">
        <v>30</v>
      </c>
      <c r="G15" s="6">
        <f t="shared" si="1"/>
        <v>5.438596491</v>
      </c>
      <c r="H15" s="7"/>
      <c r="I15" s="8">
        <v>15.0</v>
      </c>
      <c r="J15" s="4">
        <f>SUMIF(E$1:E$501, "=15", G$1:G$501)</f>
        <v>0</v>
      </c>
      <c r="K15" s="3" t="s">
        <v>31</v>
      </c>
      <c r="L15" s="10">
        <f>SUMIF(D$1:D$501, "=tickets", G$1:G$501)</f>
        <v>665.2</v>
      </c>
    </row>
    <row r="16">
      <c r="A16" s="1" t="s">
        <v>32</v>
      </c>
      <c r="B16" s="2">
        <v>500.0</v>
      </c>
      <c r="C16" s="1" t="s">
        <v>14</v>
      </c>
      <c r="D16" s="1" t="s">
        <v>19</v>
      </c>
      <c r="E16" s="2">
        <v>3.0</v>
      </c>
      <c r="F16" s="1" t="s">
        <v>30</v>
      </c>
      <c r="G16" s="6">
        <f t="shared" si="1"/>
        <v>4.385964912</v>
      </c>
      <c r="H16" s="7"/>
      <c r="I16" s="2">
        <v>16.0</v>
      </c>
      <c r="J16" s="4">
        <f>SUMIF(E$1:E$501, "=16", G$1:G$501)</f>
        <v>0</v>
      </c>
      <c r="K16" s="3" t="s">
        <v>33</v>
      </c>
      <c r="L16" s="10">
        <f>SUMIF(D$1:D$501, "=lodging", G$1:G$501)</f>
        <v>69.12280702</v>
      </c>
    </row>
    <row r="17">
      <c r="A17" s="1" t="s">
        <v>34</v>
      </c>
      <c r="B17" s="2">
        <v>900.0</v>
      </c>
      <c r="C17" s="1" t="s">
        <v>14</v>
      </c>
      <c r="D17" s="1" t="s">
        <v>17</v>
      </c>
      <c r="E17" s="2">
        <v>3.0</v>
      </c>
      <c r="F17" s="1" t="s">
        <v>30</v>
      </c>
      <c r="G17" s="6">
        <f t="shared" si="1"/>
        <v>7.894736842</v>
      </c>
      <c r="H17" s="7"/>
      <c r="I17" s="2">
        <v>17.0</v>
      </c>
      <c r="J17" s="4">
        <f>SUMIF(E$1:E$501, "=17", G$1:G$501)</f>
        <v>0</v>
      </c>
      <c r="K17" s="3" t="s">
        <v>35</v>
      </c>
      <c r="L17" s="4">
        <f>SUMIF(D$1:D$501, "=transport", G$1:G$501)</f>
        <v>270.9238596</v>
      </c>
    </row>
    <row r="18">
      <c r="A18" s="8" t="s">
        <v>36</v>
      </c>
      <c r="B18" s="8">
        <v>130.0</v>
      </c>
      <c r="C18" s="1" t="s">
        <v>14</v>
      </c>
      <c r="D18" s="8" t="s">
        <v>26</v>
      </c>
      <c r="E18" s="2">
        <v>4.0</v>
      </c>
      <c r="F18" s="1" t="s">
        <v>30</v>
      </c>
      <c r="G18" s="6">
        <f t="shared" si="1"/>
        <v>1.140350877</v>
      </c>
      <c r="I18" s="8">
        <v>18.0</v>
      </c>
      <c r="J18" s="4">
        <f>SUMIF(E$1:E$501, "=18", G$1:G$501)</f>
        <v>0</v>
      </c>
      <c r="K18" s="3" t="s">
        <v>37</v>
      </c>
      <c r="L18" s="4">
        <f>SUMIF(D$1:D$501, "=meal", G$1:G$501)</f>
        <v>144.9561404</v>
      </c>
    </row>
    <row r="19">
      <c r="A19" s="8" t="s">
        <v>38</v>
      </c>
      <c r="B19" s="8">
        <v>225.0</v>
      </c>
      <c r="C19" s="1" t="s">
        <v>14</v>
      </c>
      <c r="D19" s="8" t="s">
        <v>17</v>
      </c>
      <c r="E19" s="2">
        <v>4.0</v>
      </c>
      <c r="F19" s="1" t="s">
        <v>30</v>
      </c>
      <c r="G19" s="6">
        <f t="shared" si="1"/>
        <v>1.973684211</v>
      </c>
      <c r="I19" s="8">
        <v>19.0</v>
      </c>
      <c r="J19" s="4">
        <f>SUMIF(E$1:E$501, "=19", G$1:G$501)</f>
        <v>0</v>
      </c>
      <c r="K19" s="8" t="s">
        <v>39</v>
      </c>
      <c r="L19" s="12">
        <f>SUMIF(D$1:D$501, "=attraction", G$1:G$501)</f>
        <v>35.70175439</v>
      </c>
    </row>
    <row r="20">
      <c r="A20" s="8" t="s">
        <v>40</v>
      </c>
      <c r="B20" s="8">
        <v>510.0</v>
      </c>
      <c r="C20" s="1" t="s">
        <v>14</v>
      </c>
      <c r="D20" s="8" t="s">
        <v>17</v>
      </c>
      <c r="E20" s="2">
        <v>4.0</v>
      </c>
      <c r="F20" s="1" t="s">
        <v>30</v>
      </c>
      <c r="G20" s="6">
        <f t="shared" si="1"/>
        <v>4.473684211</v>
      </c>
      <c r="I20" s="3" t="s">
        <v>41</v>
      </c>
      <c r="J20" s="4">
        <f>AVERAGEIF(J1:J14, "&lt;&gt;0")</f>
        <v>55.74912281</v>
      </c>
      <c r="K20" s="3" t="s">
        <v>42</v>
      </c>
      <c r="L20" s="10">
        <f>SUMIF(D$1:D$501, "=beer", G$1:G$501)</f>
        <v>27.16666667</v>
      </c>
    </row>
    <row r="21">
      <c r="A21" s="8" t="s">
        <v>43</v>
      </c>
      <c r="B21" s="8">
        <v>420.0</v>
      </c>
      <c r="C21" s="1" t="s">
        <v>14</v>
      </c>
      <c r="D21" s="8" t="s">
        <v>29</v>
      </c>
      <c r="E21" s="2">
        <v>4.0</v>
      </c>
      <c r="F21" s="1" t="s">
        <v>30</v>
      </c>
      <c r="G21" s="6">
        <f t="shared" si="1"/>
        <v>3.684210526</v>
      </c>
      <c r="I21" s="8" t="s">
        <v>44</v>
      </c>
      <c r="J21" s="12">
        <f>SUMIF(E$1:E$501, "=0", G$1:G$501)</f>
        <v>696.58</v>
      </c>
      <c r="K21" s="8" t="s">
        <v>45</v>
      </c>
      <c r="L21">
        <f>SUMIF(D$1:D$501, "=coffee", G$1:G$501)</f>
        <v>19.42982456</v>
      </c>
    </row>
    <row r="22">
      <c r="A22" s="8" t="s">
        <v>46</v>
      </c>
      <c r="B22" s="8">
        <v>400.0</v>
      </c>
      <c r="C22" s="1" t="s">
        <v>14</v>
      </c>
      <c r="D22" s="8" t="s">
        <v>17</v>
      </c>
      <c r="E22" s="2">
        <v>4.0</v>
      </c>
      <c r="F22" s="1" t="s">
        <v>30</v>
      </c>
      <c r="G22" s="6">
        <f t="shared" si="1"/>
        <v>3.50877193</v>
      </c>
      <c r="I22" s="8" t="s">
        <v>47</v>
      </c>
      <c r="J22">
        <f>J21/11</f>
        <v>63.32545455</v>
      </c>
      <c r="K22" s="3" t="s">
        <v>48</v>
      </c>
      <c r="L22" s="4">
        <f>SUMIF(D$1:D$501, "=snack", G$1:G$501)</f>
        <v>12.62280702</v>
      </c>
    </row>
    <row r="23">
      <c r="A23" s="8" t="s">
        <v>49</v>
      </c>
      <c r="B23" s="8">
        <v>120.0</v>
      </c>
      <c r="C23" s="1" t="s">
        <v>14</v>
      </c>
      <c r="D23" s="8" t="s">
        <v>26</v>
      </c>
      <c r="E23" s="2">
        <v>4.0</v>
      </c>
      <c r="F23" s="1" t="s">
        <v>30</v>
      </c>
      <c r="G23" s="6">
        <f t="shared" si="1"/>
        <v>1.052631579</v>
      </c>
      <c r="I23" s="2" t="s">
        <v>50</v>
      </c>
      <c r="J23" s="4">
        <f>J20+J22</f>
        <v>119.0745774</v>
      </c>
      <c r="K23" s="8" t="s">
        <v>51</v>
      </c>
      <c r="L23" s="13">
        <f>SUMIF(D$1:D$501, "=wifi", G$1:G$501)</f>
        <v>8.070175439</v>
      </c>
    </row>
    <row r="24">
      <c r="A24" s="8" t="s">
        <v>52</v>
      </c>
      <c r="B24" s="8">
        <v>300.0</v>
      </c>
      <c r="C24" s="1" t="s">
        <v>14</v>
      </c>
      <c r="D24" s="8" t="s">
        <v>29</v>
      </c>
      <c r="E24" s="2">
        <v>4.0</v>
      </c>
      <c r="F24" s="1" t="s">
        <v>53</v>
      </c>
      <c r="G24" s="6">
        <f t="shared" si="1"/>
        <v>2.631578947</v>
      </c>
      <c r="I24" s="2"/>
      <c r="J24" s="4"/>
      <c r="K24" s="8" t="s">
        <v>54</v>
      </c>
      <c r="L24" s="14">
        <f>SUMIF(D$1:D$501, "=toilet", G$1:G$501)</f>
        <v>0.8771929825</v>
      </c>
    </row>
    <row r="25">
      <c r="A25" s="8" t="s">
        <v>55</v>
      </c>
      <c r="B25" s="8">
        <v>350.0</v>
      </c>
      <c r="C25" s="1" t="s">
        <v>14</v>
      </c>
      <c r="D25" s="8" t="s">
        <v>29</v>
      </c>
      <c r="E25" s="2">
        <v>4.0</v>
      </c>
      <c r="F25" s="1" t="s">
        <v>53</v>
      </c>
      <c r="G25" s="6">
        <f t="shared" si="1"/>
        <v>3.070175439</v>
      </c>
      <c r="J25" s="4"/>
    </row>
    <row r="26">
      <c r="A26" s="8" t="s">
        <v>56</v>
      </c>
      <c r="B26" s="8">
        <v>830.0</v>
      </c>
      <c r="C26" s="1" t="s">
        <v>14</v>
      </c>
      <c r="D26" s="8" t="s">
        <v>17</v>
      </c>
      <c r="E26" s="2">
        <v>4.0</v>
      </c>
      <c r="F26" s="1" t="s">
        <v>53</v>
      </c>
      <c r="G26" s="6">
        <f t="shared" si="1"/>
        <v>7.280701754</v>
      </c>
      <c r="I26" s="2"/>
      <c r="J26" s="4"/>
      <c r="K26" s="3" t="s">
        <v>57</v>
      </c>
      <c r="L26" s="4">
        <f>SUM(L15:L24)</f>
        <v>1254.071228</v>
      </c>
    </row>
    <row r="27">
      <c r="A27" s="8" t="s">
        <v>58</v>
      </c>
      <c r="B27" s="8">
        <v>1140.0</v>
      </c>
      <c r="C27" s="1" t="s">
        <v>14</v>
      </c>
      <c r="D27" s="8" t="s">
        <v>9</v>
      </c>
      <c r="E27" s="8">
        <v>4.0</v>
      </c>
      <c r="F27" s="1" t="s">
        <v>53</v>
      </c>
      <c r="G27" s="6">
        <f t="shared" si="1"/>
        <v>10</v>
      </c>
      <c r="I27" s="2"/>
      <c r="J27" s="4"/>
      <c r="K27" s="7" t="s">
        <v>59</v>
      </c>
      <c r="L27" s="15">
        <f>SUMIF(G1:G299, "&lt;&gt;")</f>
        <v>1254.071228</v>
      </c>
    </row>
    <row r="28">
      <c r="A28" s="8" t="s">
        <v>60</v>
      </c>
      <c r="B28" s="8">
        <v>2590.0</v>
      </c>
      <c r="C28" s="1" t="s">
        <v>14</v>
      </c>
      <c r="D28" s="8" t="s">
        <v>9</v>
      </c>
      <c r="E28" s="8">
        <v>4.0</v>
      </c>
      <c r="F28" s="8" t="s">
        <v>30</v>
      </c>
      <c r="G28" s="6">
        <f t="shared" si="1"/>
        <v>22.71929825</v>
      </c>
      <c r="I28" s="2"/>
      <c r="J28" s="4"/>
    </row>
    <row r="29">
      <c r="A29" s="8" t="s">
        <v>61</v>
      </c>
      <c r="B29" s="8">
        <v>130.0</v>
      </c>
      <c r="C29" s="11" t="s">
        <v>14</v>
      </c>
      <c r="D29" s="8" t="s">
        <v>26</v>
      </c>
      <c r="E29" s="8">
        <v>4.0</v>
      </c>
      <c r="F29" s="8" t="s">
        <v>62</v>
      </c>
      <c r="G29" s="6">
        <f t="shared" si="1"/>
        <v>1.140350877</v>
      </c>
      <c r="I29" s="2"/>
      <c r="J29" s="4"/>
    </row>
    <row r="30">
      <c r="A30" s="8" t="s">
        <v>63</v>
      </c>
      <c r="B30" s="8">
        <v>3500.0</v>
      </c>
      <c r="C30" s="11" t="s">
        <v>14</v>
      </c>
      <c r="D30" s="8" t="s">
        <v>64</v>
      </c>
      <c r="E30" s="8">
        <v>4.0</v>
      </c>
      <c r="F30" s="8" t="s">
        <v>62</v>
      </c>
      <c r="G30" s="6">
        <f t="shared" si="1"/>
        <v>30.70175439</v>
      </c>
      <c r="I30" s="2"/>
      <c r="J30" s="4"/>
    </row>
    <row r="31">
      <c r="A31" s="8" t="s">
        <v>65</v>
      </c>
      <c r="B31" s="8">
        <v>158.0</v>
      </c>
      <c r="C31" s="11" t="s">
        <v>14</v>
      </c>
      <c r="D31" s="8" t="s">
        <v>17</v>
      </c>
      <c r="E31" s="8">
        <v>4.0</v>
      </c>
      <c r="F31" s="8" t="s">
        <v>62</v>
      </c>
      <c r="G31" s="6">
        <f t="shared" si="1"/>
        <v>1.385964912</v>
      </c>
    </row>
    <row r="32">
      <c r="A32" s="8" t="s">
        <v>66</v>
      </c>
      <c r="B32" s="8">
        <v>548.0</v>
      </c>
      <c r="C32" s="11" t="s">
        <v>14</v>
      </c>
      <c r="D32" s="8" t="s">
        <v>17</v>
      </c>
      <c r="E32" s="8">
        <v>5.0</v>
      </c>
      <c r="F32" s="8" t="s">
        <v>62</v>
      </c>
      <c r="G32" s="6">
        <f t="shared" si="1"/>
        <v>4.807017544</v>
      </c>
      <c r="I32" s="4"/>
      <c r="J32" s="4"/>
    </row>
    <row r="33">
      <c r="A33" s="8" t="s">
        <v>67</v>
      </c>
      <c r="B33" s="8">
        <v>2490.0</v>
      </c>
      <c r="C33" s="8" t="s">
        <v>14</v>
      </c>
      <c r="D33" s="8" t="s">
        <v>9</v>
      </c>
      <c r="E33" s="8">
        <v>5.0</v>
      </c>
      <c r="F33" s="8" t="s">
        <v>62</v>
      </c>
      <c r="G33" s="6">
        <f t="shared" si="1"/>
        <v>21.84210526</v>
      </c>
      <c r="I33" s="4"/>
      <c r="J33" s="4"/>
    </row>
    <row r="34">
      <c r="A34" s="8" t="s">
        <v>68</v>
      </c>
      <c r="B34" s="8">
        <v>1400.0</v>
      </c>
      <c r="C34" s="11" t="s">
        <v>14</v>
      </c>
      <c r="D34" s="8" t="s">
        <v>9</v>
      </c>
      <c r="E34" s="8">
        <v>3.0</v>
      </c>
      <c r="F34" s="8" t="s">
        <v>30</v>
      </c>
      <c r="G34" s="6">
        <f t="shared" si="1"/>
        <v>12.28070175</v>
      </c>
      <c r="I34" s="4"/>
      <c r="J34" s="4"/>
    </row>
    <row r="35">
      <c r="A35" s="8" t="s">
        <v>25</v>
      </c>
      <c r="B35" s="8">
        <v>130.0</v>
      </c>
      <c r="C35" s="11" t="s">
        <v>14</v>
      </c>
      <c r="D35" s="8" t="s">
        <v>26</v>
      </c>
      <c r="E35" s="8">
        <v>5.0</v>
      </c>
      <c r="F35" s="8" t="s">
        <v>69</v>
      </c>
      <c r="G35" s="6">
        <f t="shared" si="1"/>
        <v>1.140350877</v>
      </c>
      <c r="I35" s="4"/>
      <c r="J35" s="4"/>
    </row>
    <row r="36">
      <c r="A36" s="8" t="s">
        <v>70</v>
      </c>
      <c r="B36" s="8">
        <v>100.0</v>
      </c>
      <c r="C36" s="11" t="s">
        <v>14</v>
      </c>
      <c r="D36" s="8" t="s">
        <v>71</v>
      </c>
      <c r="E36" s="8">
        <v>5.0</v>
      </c>
      <c r="F36" s="8" t="s">
        <v>69</v>
      </c>
      <c r="G36" s="6">
        <f t="shared" si="1"/>
        <v>0.8771929825</v>
      </c>
      <c r="I36" s="4"/>
      <c r="J36" s="4"/>
    </row>
    <row r="37">
      <c r="A37" s="8" t="s">
        <v>72</v>
      </c>
      <c r="B37" s="8">
        <v>500.0</v>
      </c>
      <c r="C37" s="11" t="s">
        <v>14</v>
      </c>
      <c r="D37" s="8" t="s">
        <v>19</v>
      </c>
      <c r="E37" s="8">
        <v>5.0</v>
      </c>
      <c r="F37" s="8" t="s">
        <v>69</v>
      </c>
      <c r="G37" s="6">
        <f t="shared" si="1"/>
        <v>4.385964912</v>
      </c>
      <c r="I37" s="4"/>
      <c r="J37" s="4"/>
    </row>
    <row r="38">
      <c r="A38" s="8" t="s">
        <v>73</v>
      </c>
      <c r="B38" s="8">
        <v>500.0</v>
      </c>
      <c r="C38" s="11" t="s">
        <v>14</v>
      </c>
      <c r="D38" s="8" t="s">
        <v>17</v>
      </c>
      <c r="E38" s="8">
        <v>6.0</v>
      </c>
      <c r="F38" s="8" t="s">
        <v>69</v>
      </c>
      <c r="G38" s="6">
        <f t="shared" si="1"/>
        <v>4.385964912</v>
      </c>
    </row>
    <row r="39">
      <c r="A39" s="8" t="s">
        <v>74</v>
      </c>
      <c r="B39" s="8">
        <v>250.0</v>
      </c>
      <c r="C39" s="11" t="s">
        <v>14</v>
      </c>
      <c r="D39" s="8" t="s">
        <v>75</v>
      </c>
      <c r="E39" s="8">
        <v>6.0</v>
      </c>
      <c r="F39" s="8" t="s">
        <v>69</v>
      </c>
      <c r="G39" s="6">
        <f t="shared" si="1"/>
        <v>2.192982456</v>
      </c>
    </row>
    <row r="40">
      <c r="A40" s="8" t="s">
        <v>76</v>
      </c>
      <c r="B40" s="8">
        <v>200.0</v>
      </c>
      <c r="C40" s="11" t="s">
        <v>14</v>
      </c>
      <c r="D40" s="8" t="s">
        <v>26</v>
      </c>
      <c r="E40" s="8">
        <v>6.0</v>
      </c>
      <c r="F40" s="8" t="s">
        <v>69</v>
      </c>
      <c r="G40" s="6">
        <f t="shared" si="1"/>
        <v>1.754385965</v>
      </c>
    </row>
    <row r="41">
      <c r="A41" s="8" t="s">
        <v>77</v>
      </c>
      <c r="B41" s="8">
        <v>2450.0</v>
      </c>
      <c r="C41" s="11" t="s">
        <v>14</v>
      </c>
      <c r="D41" s="8" t="s">
        <v>9</v>
      </c>
      <c r="E41" s="8">
        <v>6.0</v>
      </c>
      <c r="F41" s="8" t="s">
        <v>69</v>
      </c>
      <c r="G41" s="6">
        <f t="shared" si="1"/>
        <v>21.49122807</v>
      </c>
    </row>
    <row r="42">
      <c r="A42" s="8" t="s">
        <v>78</v>
      </c>
      <c r="B42" s="8">
        <v>700.0</v>
      </c>
      <c r="C42" s="11" t="s">
        <v>14</v>
      </c>
      <c r="D42" s="8" t="s">
        <v>17</v>
      </c>
      <c r="E42" s="8">
        <v>6.0</v>
      </c>
      <c r="F42" s="8" t="s">
        <v>62</v>
      </c>
      <c r="G42" s="6">
        <f t="shared" si="1"/>
        <v>6.140350877</v>
      </c>
    </row>
    <row r="43">
      <c r="A43" s="8" t="s">
        <v>79</v>
      </c>
      <c r="B43" s="8">
        <v>240.0</v>
      </c>
      <c r="C43" s="11" t="s">
        <v>14</v>
      </c>
      <c r="D43" s="8" t="s">
        <v>75</v>
      </c>
      <c r="E43" s="8">
        <v>6.0</v>
      </c>
      <c r="F43" s="8" t="s">
        <v>62</v>
      </c>
      <c r="G43" s="6">
        <f t="shared" si="1"/>
        <v>2.105263158</v>
      </c>
    </row>
    <row r="44">
      <c r="A44" s="8" t="s">
        <v>25</v>
      </c>
      <c r="B44" s="8">
        <v>100.0</v>
      </c>
      <c r="C44" s="11" t="s">
        <v>14</v>
      </c>
      <c r="D44" s="8" t="s">
        <v>26</v>
      </c>
      <c r="E44" s="8">
        <v>6.0</v>
      </c>
      <c r="F44" s="8" t="s">
        <v>62</v>
      </c>
      <c r="G44" s="6">
        <f t="shared" si="1"/>
        <v>0.8771929825</v>
      </c>
    </row>
    <row r="45">
      <c r="A45" s="8" t="s">
        <v>80</v>
      </c>
      <c r="B45" s="8">
        <v>172.0</v>
      </c>
      <c r="C45" s="11" t="s">
        <v>14</v>
      </c>
      <c r="D45" s="8" t="s">
        <v>75</v>
      </c>
      <c r="E45" s="8">
        <v>6.0</v>
      </c>
      <c r="F45" s="8" t="s">
        <v>62</v>
      </c>
      <c r="G45" s="6">
        <f t="shared" si="1"/>
        <v>1.50877193</v>
      </c>
    </row>
    <row r="46">
      <c r="A46" s="8" t="s">
        <v>81</v>
      </c>
      <c r="B46" s="8">
        <v>510.0</v>
      </c>
      <c r="C46" s="11" t="s">
        <v>14</v>
      </c>
      <c r="D46" s="8" t="s">
        <v>19</v>
      </c>
      <c r="E46" s="8">
        <v>6.0</v>
      </c>
      <c r="F46" s="8" t="s">
        <v>62</v>
      </c>
      <c r="G46" s="6">
        <f t="shared" si="1"/>
        <v>4.473684211</v>
      </c>
    </row>
    <row r="47">
      <c r="A47" s="8" t="s">
        <v>82</v>
      </c>
      <c r="B47" s="8">
        <v>880.0</v>
      </c>
      <c r="C47" s="11" t="s">
        <v>14</v>
      </c>
      <c r="D47" s="8" t="s">
        <v>17</v>
      </c>
      <c r="E47" s="8">
        <v>6.0</v>
      </c>
      <c r="F47" s="8" t="s">
        <v>62</v>
      </c>
      <c r="G47" s="6">
        <f t="shared" si="1"/>
        <v>7.719298246</v>
      </c>
    </row>
    <row r="48">
      <c r="A48" s="8" t="s">
        <v>83</v>
      </c>
      <c r="B48" s="8">
        <v>2980.0</v>
      </c>
      <c r="C48" s="11" t="s">
        <v>14</v>
      </c>
      <c r="D48" s="8" t="s">
        <v>64</v>
      </c>
      <c r="E48" s="8">
        <v>6.0</v>
      </c>
      <c r="F48" s="8" t="s">
        <v>62</v>
      </c>
      <c r="G48" s="6">
        <f t="shared" si="1"/>
        <v>26.14035088</v>
      </c>
    </row>
    <row r="49">
      <c r="A49" s="8" t="s">
        <v>84</v>
      </c>
      <c r="B49" s="8">
        <v>95.0</v>
      </c>
      <c r="C49" s="11" t="s">
        <v>14</v>
      </c>
      <c r="D49" s="8" t="s">
        <v>75</v>
      </c>
      <c r="E49" s="8">
        <v>6.0</v>
      </c>
      <c r="F49" s="8" t="s">
        <v>62</v>
      </c>
      <c r="G49" s="6">
        <f t="shared" si="1"/>
        <v>0.8333333333</v>
      </c>
    </row>
    <row r="50">
      <c r="A50" s="8" t="s">
        <v>85</v>
      </c>
      <c r="B50" s="8">
        <v>408.0</v>
      </c>
      <c r="C50" s="8" t="s">
        <v>14</v>
      </c>
      <c r="D50" s="8" t="s">
        <v>17</v>
      </c>
      <c r="E50" s="8">
        <v>6.0</v>
      </c>
      <c r="F50" s="8" t="s">
        <v>62</v>
      </c>
      <c r="G50" s="6">
        <f t="shared" si="1"/>
        <v>3.578947368</v>
      </c>
    </row>
    <row r="51">
      <c r="A51" s="8" t="s">
        <v>86</v>
      </c>
      <c r="B51" s="8">
        <v>139.0</v>
      </c>
      <c r="C51" s="11" t="s">
        <v>14</v>
      </c>
      <c r="D51" s="8" t="s">
        <v>26</v>
      </c>
      <c r="E51" s="8">
        <v>6.0</v>
      </c>
      <c r="F51" s="8" t="s">
        <v>62</v>
      </c>
      <c r="G51" s="6">
        <f t="shared" si="1"/>
        <v>1.219298246</v>
      </c>
    </row>
    <row r="52">
      <c r="A52" s="8" t="s">
        <v>87</v>
      </c>
      <c r="B52" s="8">
        <v>500.0</v>
      </c>
      <c r="C52" s="11" t="s">
        <v>14</v>
      </c>
      <c r="D52" s="8" t="s">
        <v>17</v>
      </c>
      <c r="E52" s="8">
        <v>7.0</v>
      </c>
      <c r="F52" s="8" t="s">
        <v>62</v>
      </c>
      <c r="G52" s="6">
        <f t="shared" si="1"/>
        <v>4.385964912</v>
      </c>
    </row>
    <row r="53">
      <c r="A53" s="8" t="s">
        <v>88</v>
      </c>
      <c r="B53" s="8">
        <v>3050.0</v>
      </c>
      <c r="C53" s="11" t="s">
        <v>14</v>
      </c>
      <c r="D53" s="8" t="s">
        <v>9</v>
      </c>
      <c r="E53" s="8">
        <v>7.0</v>
      </c>
      <c r="F53" s="8" t="s">
        <v>62</v>
      </c>
      <c r="G53" s="6">
        <f t="shared" si="1"/>
        <v>26.75438596</v>
      </c>
    </row>
    <row r="54">
      <c r="A54" s="8" t="s">
        <v>89</v>
      </c>
      <c r="B54" s="8">
        <v>216.0</v>
      </c>
      <c r="C54" s="11" t="s">
        <v>14</v>
      </c>
      <c r="D54" s="8" t="s">
        <v>75</v>
      </c>
      <c r="E54" s="8">
        <v>7.0</v>
      </c>
      <c r="F54" s="8" t="s">
        <v>15</v>
      </c>
      <c r="G54" s="6">
        <f t="shared" si="1"/>
        <v>1.894736842</v>
      </c>
    </row>
    <row r="55">
      <c r="A55" s="8" t="s">
        <v>90</v>
      </c>
      <c r="B55" s="8">
        <v>2380.0</v>
      </c>
      <c r="C55" s="11" t="s">
        <v>14</v>
      </c>
      <c r="D55" s="8" t="s">
        <v>29</v>
      </c>
      <c r="E55" s="8">
        <v>7.0</v>
      </c>
      <c r="F55" s="8" t="s">
        <v>15</v>
      </c>
      <c r="G55" s="6">
        <f t="shared" si="1"/>
        <v>20.87719298</v>
      </c>
    </row>
    <row r="56">
      <c r="A56" s="8" t="s">
        <v>91</v>
      </c>
      <c r="B56" s="8">
        <v>160.0</v>
      </c>
      <c r="C56" s="11" t="s">
        <v>14</v>
      </c>
      <c r="D56" s="8" t="s">
        <v>75</v>
      </c>
      <c r="E56" s="8">
        <v>7.0</v>
      </c>
      <c r="F56" s="8" t="s">
        <v>15</v>
      </c>
      <c r="G56" s="6">
        <f t="shared" si="1"/>
        <v>1.403508772</v>
      </c>
    </row>
    <row r="57">
      <c r="A57" s="8" t="s">
        <v>92</v>
      </c>
      <c r="B57" s="8">
        <v>254.0</v>
      </c>
      <c r="C57" s="11" t="s">
        <v>14</v>
      </c>
      <c r="D57" s="8" t="s">
        <v>26</v>
      </c>
      <c r="E57" s="8">
        <v>7.0</v>
      </c>
      <c r="F57" s="8" t="s">
        <v>15</v>
      </c>
      <c r="G57" s="6">
        <f t="shared" si="1"/>
        <v>2.228070175</v>
      </c>
    </row>
    <row r="58">
      <c r="A58" s="8" t="s">
        <v>93</v>
      </c>
      <c r="B58" s="8">
        <v>300.0</v>
      </c>
      <c r="C58" s="11" t="s">
        <v>14</v>
      </c>
      <c r="D58" s="8" t="s">
        <v>9</v>
      </c>
      <c r="E58" s="8">
        <v>7.0</v>
      </c>
      <c r="F58" s="8" t="s">
        <v>15</v>
      </c>
      <c r="G58" s="6">
        <f t="shared" si="1"/>
        <v>2.631578947</v>
      </c>
    </row>
    <row r="59">
      <c r="A59" s="8" t="s">
        <v>94</v>
      </c>
      <c r="B59" s="8">
        <v>124.0</v>
      </c>
      <c r="C59" s="11" t="s">
        <v>14</v>
      </c>
      <c r="D59" s="8" t="s">
        <v>19</v>
      </c>
      <c r="E59" s="8">
        <v>7.0</v>
      </c>
      <c r="F59" s="8" t="s">
        <v>15</v>
      </c>
      <c r="G59" s="6">
        <f t="shared" si="1"/>
        <v>1.087719298</v>
      </c>
    </row>
    <row r="60">
      <c r="A60" s="8" t="s">
        <v>95</v>
      </c>
      <c r="B60" s="8">
        <v>1090.0</v>
      </c>
      <c r="C60" s="11" t="s">
        <v>14</v>
      </c>
      <c r="D60" s="8" t="s">
        <v>17</v>
      </c>
      <c r="E60" s="8">
        <v>7.0</v>
      </c>
      <c r="F60" s="8" t="s">
        <v>15</v>
      </c>
      <c r="G60" s="6">
        <f t="shared" si="1"/>
        <v>9.561403509</v>
      </c>
    </row>
    <row r="61">
      <c r="A61" s="8" t="s">
        <v>96</v>
      </c>
      <c r="B61" s="8">
        <v>600.0</v>
      </c>
      <c r="C61" s="11" t="s">
        <v>14</v>
      </c>
      <c r="D61" s="8" t="s">
        <v>19</v>
      </c>
      <c r="E61" s="8">
        <v>7.0</v>
      </c>
      <c r="F61" s="8" t="s">
        <v>15</v>
      </c>
      <c r="G61" s="6">
        <f t="shared" si="1"/>
        <v>5.263157895</v>
      </c>
    </row>
    <row r="62">
      <c r="A62" s="8" t="s">
        <v>97</v>
      </c>
      <c r="B62" s="8">
        <v>710.0</v>
      </c>
      <c r="C62" s="11" t="s">
        <v>14</v>
      </c>
      <c r="D62" s="8" t="s">
        <v>17</v>
      </c>
      <c r="E62" s="8">
        <v>8.0</v>
      </c>
      <c r="F62" s="8" t="s">
        <v>15</v>
      </c>
      <c r="G62" s="6">
        <f t="shared" si="1"/>
        <v>6.228070175</v>
      </c>
    </row>
    <row r="63">
      <c r="A63" s="8" t="s">
        <v>98</v>
      </c>
      <c r="B63" s="8">
        <v>304.0</v>
      </c>
      <c r="C63" s="11" t="s">
        <v>14</v>
      </c>
      <c r="D63" s="8" t="s">
        <v>26</v>
      </c>
      <c r="E63" s="8">
        <v>8.0</v>
      </c>
      <c r="F63" s="8" t="s">
        <v>15</v>
      </c>
      <c r="G63" s="6">
        <f t="shared" si="1"/>
        <v>2.666666667</v>
      </c>
    </row>
    <row r="64">
      <c r="A64" s="8" t="s">
        <v>99</v>
      </c>
      <c r="B64" s="8">
        <v>330.0</v>
      </c>
      <c r="C64" s="11" t="s">
        <v>14</v>
      </c>
      <c r="D64" s="8" t="s">
        <v>9</v>
      </c>
      <c r="E64" s="8">
        <v>8.0</v>
      </c>
      <c r="F64" s="8" t="s">
        <v>15</v>
      </c>
      <c r="G64" s="6">
        <f t="shared" si="1"/>
        <v>2.894736842</v>
      </c>
    </row>
    <row r="65">
      <c r="A65" s="8" t="s">
        <v>100</v>
      </c>
      <c r="B65" s="8">
        <v>150.0</v>
      </c>
      <c r="C65" s="11" t="s">
        <v>14</v>
      </c>
      <c r="D65" s="8" t="s">
        <v>9</v>
      </c>
      <c r="E65" s="8">
        <v>8.0</v>
      </c>
      <c r="F65" s="8" t="s">
        <v>15</v>
      </c>
      <c r="G65" s="6">
        <f t="shared" si="1"/>
        <v>1.315789474</v>
      </c>
    </row>
    <row r="66">
      <c r="A66" s="8" t="s">
        <v>101</v>
      </c>
      <c r="B66" s="8">
        <v>970.0</v>
      </c>
      <c r="C66" s="11" t="s">
        <v>14</v>
      </c>
      <c r="D66" s="8" t="s">
        <v>17</v>
      </c>
      <c r="E66" s="8">
        <v>8.0</v>
      </c>
      <c r="F66" s="8" t="s">
        <v>15</v>
      </c>
      <c r="G66" s="6">
        <f t="shared" si="1"/>
        <v>8.50877193</v>
      </c>
    </row>
    <row r="67">
      <c r="A67" s="8" t="s">
        <v>102</v>
      </c>
      <c r="B67" s="8">
        <v>86.0</v>
      </c>
      <c r="C67" s="11" t="s">
        <v>14</v>
      </c>
      <c r="D67" s="8" t="s">
        <v>75</v>
      </c>
      <c r="E67" s="8">
        <v>8.0</v>
      </c>
      <c r="F67" s="8" t="s">
        <v>15</v>
      </c>
      <c r="G67" s="6">
        <f t="shared" si="1"/>
        <v>0.7543859649</v>
      </c>
    </row>
    <row r="68">
      <c r="A68" s="8" t="s">
        <v>103</v>
      </c>
      <c r="B68" s="8">
        <v>350.0</v>
      </c>
      <c r="C68" s="11" t="s">
        <v>14</v>
      </c>
      <c r="D68" s="8" t="s">
        <v>9</v>
      </c>
      <c r="E68" s="8">
        <v>8.0</v>
      </c>
      <c r="F68" s="8" t="s">
        <v>15</v>
      </c>
      <c r="G68" s="6">
        <f t="shared" si="1"/>
        <v>3.070175439</v>
      </c>
    </row>
    <row r="69">
      <c r="A69" s="8" t="s">
        <v>104</v>
      </c>
      <c r="B69" s="8">
        <v>267.0</v>
      </c>
      <c r="C69" s="11" t="s">
        <v>14</v>
      </c>
      <c r="D69" s="8" t="s">
        <v>9</v>
      </c>
      <c r="E69" s="8">
        <v>8.0</v>
      </c>
      <c r="F69" s="8" t="s">
        <v>15</v>
      </c>
      <c r="G69" s="6">
        <f t="shared" si="1"/>
        <v>2.342105263</v>
      </c>
    </row>
    <row r="70">
      <c r="A70" s="8" t="s">
        <v>102</v>
      </c>
      <c r="B70" s="8">
        <v>285.0</v>
      </c>
      <c r="C70" s="11" t="s">
        <v>14</v>
      </c>
      <c r="D70" s="8" t="s">
        <v>17</v>
      </c>
      <c r="E70" s="8">
        <v>8.0</v>
      </c>
      <c r="F70" s="8" t="s">
        <v>15</v>
      </c>
      <c r="G70" s="6">
        <f t="shared" si="1"/>
        <v>2.5</v>
      </c>
    </row>
    <row r="71">
      <c r="A71" s="8" t="s">
        <v>105</v>
      </c>
      <c r="B71" s="8">
        <v>216.0</v>
      </c>
      <c r="C71" s="11" t="s">
        <v>14</v>
      </c>
      <c r="D71" s="8" t="s">
        <v>9</v>
      </c>
      <c r="E71" s="8">
        <v>8.0</v>
      </c>
      <c r="F71" s="8" t="s">
        <v>15</v>
      </c>
      <c r="G71" s="6">
        <f t="shared" si="1"/>
        <v>1.894736842</v>
      </c>
    </row>
    <row r="72">
      <c r="A72" s="8" t="s">
        <v>106</v>
      </c>
      <c r="B72" s="8">
        <v>398.0</v>
      </c>
      <c r="C72" s="11" t="s">
        <v>14</v>
      </c>
      <c r="D72" s="8" t="s">
        <v>17</v>
      </c>
      <c r="E72" s="8">
        <v>8.0</v>
      </c>
      <c r="F72" s="8" t="s">
        <v>15</v>
      </c>
      <c r="G72" s="6">
        <f t="shared" si="1"/>
        <v>3.49122807</v>
      </c>
    </row>
    <row r="73">
      <c r="A73" s="8" t="s">
        <v>107</v>
      </c>
      <c r="B73" s="8">
        <v>378.0</v>
      </c>
      <c r="C73" s="11" t="s">
        <v>14</v>
      </c>
      <c r="D73" s="8" t="s">
        <v>19</v>
      </c>
      <c r="E73" s="8">
        <v>8.0</v>
      </c>
      <c r="F73" s="8" t="s">
        <v>15</v>
      </c>
      <c r="G73" s="6">
        <f t="shared" si="1"/>
        <v>3.315789474</v>
      </c>
    </row>
    <row r="74">
      <c r="A74" s="8" t="s">
        <v>108</v>
      </c>
      <c r="B74" s="8">
        <v>319.0</v>
      </c>
      <c r="C74" s="11" t="s">
        <v>14</v>
      </c>
      <c r="D74" s="8" t="s">
        <v>9</v>
      </c>
      <c r="E74" s="8">
        <v>8.0</v>
      </c>
      <c r="F74" s="8" t="s">
        <v>15</v>
      </c>
      <c r="G74" s="6">
        <f t="shared" si="1"/>
        <v>2.798245614</v>
      </c>
    </row>
    <row r="75">
      <c r="A75" s="8" t="s">
        <v>109</v>
      </c>
      <c r="B75" s="8">
        <v>104.0</v>
      </c>
      <c r="C75" s="11" t="s">
        <v>14</v>
      </c>
      <c r="D75" s="8" t="s">
        <v>9</v>
      </c>
      <c r="E75" s="8">
        <v>8.0</v>
      </c>
      <c r="F75" s="8" t="s">
        <v>15</v>
      </c>
      <c r="G75" s="6">
        <f t="shared" si="1"/>
        <v>0.9122807018</v>
      </c>
    </row>
    <row r="76">
      <c r="A76" s="8" t="s">
        <v>110</v>
      </c>
      <c r="B76" s="8">
        <v>1750.0</v>
      </c>
      <c r="C76" s="11" t="s">
        <v>14</v>
      </c>
      <c r="D76" s="8" t="s">
        <v>9</v>
      </c>
      <c r="E76" s="8">
        <v>8.0</v>
      </c>
      <c r="F76" s="8" t="s">
        <v>15</v>
      </c>
      <c r="G76" s="6">
        <f t="shared" si="1"/>
        <v>15.35087719</v>
      </c>
    </row>
    <row r="77">
      <c r="A77" s="8" t="s">
        <v>111</v>
      </c>
      <c r="B77" s="8">
        <v>220.0</v>
      </c>
      <c r="C77" s="11" t="s">
        <v>14</v>
      </c>
      <c r="D77" s="8" t="s">
        <v>75</v>
      </c>
      <c r="E77" s="8">
        <v>8.0</v>
      </c>
      <c r="F77" s="8" t="s">
        <v>112</v>
      </c>
      <c r="G77" s="6">
        <f t="shared" si="1"/>
        <v>1.929824561</v>
      </c>
    </row>
    <row r="78">
      <c r="A78" s="8" t="s">
        <v>97</v>
      </c>
      <c r="B78" s="8">
        <v>669.0</v>
      </c>
      <c r="C78" s="11" t="s">
        <v>14</v>
      </c>
      <c r="D78" s="8" t="s">
        <v>17</v>
      </c>
      <c r="E78" s="8">
        <v>8.0</v>
      </c>
      <c r="F78" s="8" t="s">
        <v>112</v>
      </c>
      <c r="G78" s="6">
        <f t="shared" si="1"/>
        <v>5.868421053</v>
      </c>
    </row>
    <row r="79">
      <c r="A79" s="8" t="s">
        <v>113</v>
      </c>
      <c r="B79" s="8">
        <v>3000.0</v>
      </c>
      <c r="C79" s="11" t="s">
        <v>14</v>
      </c>
      <c r="D79" s="8" t="s">
        <v>9</v>
      </c>
      <c r="E79" s="8">
        <v>9.0</v>
      </c>
      <c r="F79" s="8" t="s">
        <v>112</v>
      </c>
      <c r="G79" s="6">
        <f t="shared" si="1"/>
        <v>26.31578947</v>
      </c>
    </row>
    <row r="80">
      <c r="A80" s="8" t="s">
        <v>114</v>
      </c>
      <c r="B80" s="8">
        <v>200.0</v>
      </c>
      <c r="C80" s="11" t="s">
        <v>14</v>
      </c>
      <c r="D80" s="8" t="s">
        <v>17</v>
      </c>
      <c r="E80" s="8">
        <v>9.0</v>
      </c>
      <c r="F80" s="8" t="s">
        <v>112</v>
      </c>
      <c r="G80" s="6">
        <f t="shared" si="1"/>
        <v>1.754385965</v>
      </c>
    </row>
    <row r="81">
      <c r="A81" s="8" t="s">
        <v>115</v>
      </c>
      <c r="B81" s="8">
        <v>139.0</v>
      </c>
      <c r="C81" s="11" t="s">
        <v>14</v>
      </c>
      <c r="D81" s="8" t="s">
        <v>26</v>
      </c>
      <c r="E81" s="8">
        <v>9.0</v>
      </c>
      <c r="F81" s="8" t="s">
        <v>112</v>
      </c>
      <c r="G81" s="6">
        <f t="shared" si="1"/>
        <v>1.219298246</v>
      </c>
    </row>
    <row r="82">
      <c r="A82" s="8" t="s">
        <v>116</v>
      </c>
      <c r="B82" s="8">
        <v>285.0</v>
      </c>
      <c r="C82" s="11" t="s">
        <v>14</v>
      </c>
      <c r="D82" s="8" t="s">
        <v>19</v>
      </c>
      <c r="E82" s="8">
        <v>9.0</v>
      </c>
      <c r="F82" s="8" t="s">
        <v>112</v>
      </c>
      <c r="G82" s="6">
        <f t="shared" si="1"/>
        <v>2.5</v>
      </c>
    </row>
    <row r="83">
      <c r="A83" s="8" t="s">
        <v>117</v>
      </c>
      <c r="B83" s="8">
        <v>540.0</v>
      </c>
      <c r="C83" s="11" t="s">
        <v>14</v>
      </c>
      <c r="D83" s="8" t="s">
        <v>17</v>
      </c>
      <c r="E83" s="8">
        <v>10.0</v>
      </c>
      <c r="F83" s="8" t="s">
        <v>112</v>
      </c>
      <c r="G83" s="6">
        <f t="shared" si="1"/>
        <v>4.736842105</v>
      </c>
    </row>
    <row r="84">
      <c r="A84" s="8" t="s">
        <v>118</v>
      </c>
      <c r="B84" s="8">
        <v>1800.0</v>
      </c>
      <c r="C84" s="11" t="s">
        <v>14</v>
      </c>
      <c r="D84" s="8" t="s">
        <v>9</v>
      </c>
      <c r="E84" s="8">
        <v>10.0</v>
      </c>
      <c r="F84" s="8" t="s">
        <v>112</v>
      </c>
      <c r="G84" s="6">
        <f t="shared" si="1"/>
        <v>15.78947368</v>
      </c>
    </row>
    <row r="85">
      <c r="A85" s="8" t="s">
        <v>119</v>
      </c>
      <c r="B85" s="8">
        <v>290.0</v>
      </c>
      <c r="C85" s="11" t="s">
        <v>14</v>
      </c>
      <c r="D85" s="8" t="s">
        <v>17</v>
      </c>
      <c r="E85" s="8">
        <v>10.0</v>
      </c>
      <c r="F85" s="8" t="s">
        <v>15</v>
      </c>
      <c r="G85" s="6">
        <f t="shared" si="1"/>
        <v>2.543859649</v>
      </c>
    </row>
    <row r="86">
      <c r="A86" s="8" t="s">
        <v>93</v>
      </c>
      <c r="B86" s="8">
        <v>154.0</v>
      </c>
      <c r="C86" s="11" t="s">
        <v>14</v>
      </c>
      <c r="D86" s="8" t="s">
        <v>9</v>
      </c>
      <c r="E86" s="8">
        <v>10.0</v>
      </c>
      <c r="F86" s="8" t="s">
        <v>15</v>
      </c>
      <c r="G86" s="6">
        <f t="shared" si="1"/>
        <v>1.350877193</v>
      </c>
    </row>
    <row r="87">
      <c r="A87" s="8" t="s">
        <v>120</v>
      </c>
      <c r="B87" s="8">
        <v>259.0</v>
      </c>
      <c r="C87" s="11" t="s">
        <v>14</v>
      </c>
      <c r="D87" s="8" t="s">
        <v>26</v>
      </c>
      <c r="E87" s="8">
        <v>10.0</v>
      </c>
      <c r="F87" s="8" t="s">
        <v>15</v>
      </c>
      <c r="G87" s="6">
        <f t="shared" si="1"/>
        <v>2.271929825</v>
      </c>
    </row>
    <row r="88">
      <c r="A88" s="8" t="s">
        <v>121</v>
      </c>
      <c r="B88" s="8">
        <v>370.0</v>
      </c>
      <c r="C88" s="11" t="s">
        <v>14</v>
      </c>
      <c r="D88" s="8" t="s">
        <v>122</v>
      </c>
      <c r="E88" s="8">
        <v>10.0</v>
      </c>
      <c r="F88" s="8" t="s">
        <v>15</v>
      </c>
      <c r="G88" s="6">
        <f t="shared" si="1"/>
        <v>3.245614035</v>
      </c>
    </row>
    <row r="89">
      <c r="A89" s="8" t="s">
        <v>123</v>
      </c>
      <c r="B89" s="8">
        <v>270.0</v>
      </c>
      <c r="C89" s="11" t="s">
        <v>14</v>
      </c>
      <c r="D89" s="8" t="s">
        <v>17</v>
      </c>
      <c r="E89" s="8">
        <v>10.0</v>
      </c>
      <c r="F89" s="8" t="s">
        <v>15</v>
      </c>
      <c r="G89" s="6">
        <f t="shared" si="1"/>
        <v>2.368421053</v>
      </c>
    </row>
    <row r="90">
      <c r="A90" s="8" t="s">
        <v>124</v>
      </c>
      <c r="B90" s="8">
        <v>130.0</v>
      </c>
      <c r="C90" s="8" t="s">
        <v>14</v>
      </c>
      <c r="D90" s="8" t="s">
        <v>122</v>
      </c>
      <c r="E90" s="8">
        <v>10.0</v>
      </c>
      <c r="F90" s="8" t="s">
        <v>15</v>
      </c>
      <c r="G90" s="6">
        <f t="shared" si="1"/>
        <v>1.140350877</v>
      </c>
    </row>
    <row r="91">
      <c r="A91" s="8" t="s">
        <v>125</v>
      </c>
      <c r="B91" s="8">
        <v>154.0</v>
      </c>
      <c r="C91" s="8" t="s">
        <v>14</v>
      </c>
      <c r="D91" s="8" t="s">
        <v>17</v>
      </c>
      <c r="E91" s="8">
        <v>10.0</v>
      </c>
      <c r="F91" s="8" t="s">
        <v>15</v>
      </c>
      <c r="G91" s="6">
        <f t="shared" si="1"/>
        <v>1.350877193</v>
      </c>
    </row>
    <row r="92">
      <c r="A92" s="8" t="s">
        <v>126</v>
      </c>
      <c r="B92" s="8">
        <v>1400.0</v>
      </c>
      <c r="C92" s="8" t="s">
        <v>14</v>
      </c>
      <c r="D92" s="8" t="s">
        <v>64</v>
      </c>
      <c r="E92" s="8">
        <v>10.0</v>
      </c>
      <c r="F92" s="8" t="s">
        <v>15</v>
      </c>
      <c r="G92" s="6">
        <f t="shared" si="1"/>
        <v>12.28070175</v>
      </c>
    </row>
    <row r="93">
      <c r="A93" s="8" t="s">
        <v>127</v>
      </c>
      <c r="B93" s="8">
        <v>420.0</v>
      </c>
      <c r="C93" s="8" t="s">
        <v>14</v>
      </c>
      <c r="D93" s="8" t="s">
        <v>122</v>
      </c>
      <c r="E93" s="8">
        <v>10.0</v>
      </c>
      <c r="F93" s="8" t="s">
        <v>15</v>
      </c>
      <c r="G93" s="6">
        <f t="shared" si="1"/>
        <v>3.684210526</v>
      </c>
    </row>
    <row r="94">
      <c r="A94" s="8" t="s">
        <v>128</v>
      </c>
      <c r="B94" s="8">
        <v>1000.0</v>
      </c>
      <c r="C94" s="8" t="s">
        <v>14</v>
      </c>
      <c r="D94" s="8" t="s">
        <v>17</v>
      </c>
      <c r="E94" s="8">
        <v>10.0</v>
      </c>
      <c r="F94" s="8" t="s">
        <v>15</v>
      </c>
      <c r="G94" s="6">
        <f t="shared" si="1"/>
        <v>8.771929825</v>
      </c>
    </row>
    <row r="95">
      <c r="A95" s="8" t="s">
        <v>129</v>
      </c>
      <c r="B95" s="8">
        <v>302.0</v>
      </c>
      <c r="C95" s="8" t="s">
        <v>14</v>
      </c>
      <c r="D95" s="8" t="s">
        <v>9</v>
      </c>
      <c r="E95" s="8">
        <v>10.0</v>
      </c>
      <c r="F95" s="8" t="s">
        <v>15</v>
      </c>
      <c r="G95" s="6">
        <f t="shared" si="1"/>
        <v>2.649122807</v>
      </c>
    </row>
    <row r="96">
      <c r="A96" s="11" t="s">
        <v>130</v>
      </c>
      <c r="B96" s="9">
        <v>558.0</v>
      </c>
      <c r="C96" s="8" t="s">
        <v>14</v>
      </c>
      <c r="D96" s="8" t="s">
        <v>17</v>
      </c>
      <c r="E96" s="8">
        <v>10.0</v>
      </c>
      <c r="F96" s="8" t="s">
        <v>15</v>
      </c>
      <c r="G96" s="6">
        <f t="shared" si="1"/>
        <v>4.894736842</v>
      </c>
    </row>
    <row r="97">
      <c r="A97" s="11" t="s">
        <v>131</v>
      </c>
      <c r="B97" s="9">
        <v>-50.0</v>
      </c>
      <c r="C97" s="8" t="s">
        <v>1</v>
      </c>
      <c r="D97" s="8" t="s">
        <v>2</v>
      </c>
      <c r="E97" s="8">
        <v>0.0</v>
      </c>
      <c r="F97" s="8" t="s">
        <v>10</v>
      </c>
      <c r="G97" s="6">
        <f t="shared" si="1"/>
        <v>-50</v>
      </c>
    </row>
    <row r="98">
      <c r="A98" s="11" t="s">
        <v>132</v>
      </c>
      <c r="B98" s="9">
        <v>669.0</v>
      </c>
      <c r="C98" s="8" t="s">
        <v>14</v>
      </c>
      <c r="D98" s="8" t="s">
        <v>17</v>
      </c>
      <c r="E98" s="8">
        <v>11.0</v>
      </c>
      <c r="F98" s="8" t="s">
        <v>15</v>
      </c>
      <c r="G98" s="6">
        <f t="shared" si="1"/>
        <v>5.868421053</v>
      </c>
    </row>
    <row r="99">
      <c r="A99" s="8" t="s">
        <v>133</v>
      </c>
      <c r="B99" s="8">
        <v>530.0</v>
      </c>
      <c r="C99" s="8" t="s">
        <v>14</v>
      </c>
      <c r="D99" s="8" t="s">
        <v>17</v>
      </c>
      <c r="E99" s="8">
        <v>11.0</v>
      </c>
      <c r="F99" s="8" t="s">
        <v>15</v>
      </c>
      <c r="G99" s="6">
        <f t="shared" si="1"/>
        <v>4.649122807</v>
      </c>
    </row>
    <row r="100">
      <c r="A100" s="8" t="s">
        <v>134</v>
      </c>
      <c r="B100" s="8">
        <v>50.0</v>
      </c>
      <c r="C100" s="8" t="s">
        <v>14</v>
      </c>
      <c r="D100" s="8" t="s">
        <v>26</v>
      </c>
      <c r="E100" s="8">
        <v>11.0</v>
      </c>
      <c r="F100" s="8" t="s">
        <v>15</v>
      </c>
      <c r="G100" s="6">
        <f t="shared" si="1"/>
        <v>0.4385964912</v>
      </c>
    </row>
    <row r="101">
      <c r="A101" s="8" t="s">
        <v>135</v>
      </c>
      <c r="B101" s="8">
        <v>130.0</v>
      </c>
      <c r="C101" s="8" t="s">
        <v>14</v>
      </c>
      <c r="D101" s="8" t="s">
        <v>26</v>
      </c>
      <c r="E101" s="8">
        <v>11.0</v>
      </c>
      <c r="F101" s="8" t="s">
        <v>15</v>
      </c>
      <c r="G101" s="6">
        <f t="shared" si="1"/>
        <v>1.140350877</v>
      </c>
    </row>
    <row r="102">
      <c r="A102" s="8" t="s">
        <v>136</v>
      </c>
      <c r="B102" s="8">
        <v>294.0</v>
      </c>
      <c r="C102" s="8" t="s">
        <v>14</v>
      </c>
      <c r="D102" s="8" t="s">
        <v>9</v>
      </c>
      <c r="E102" s="8">
        <v>11.0</v>
      </c>
      <c r="F102" s="8" t="s">
        <v>15</v>
      </c>
      <c r="G102" s="6">
        <f t="shared" si="1"/>
        <v>2.578947368</v>
      </c>
    </row>
    <row r="103">
      <c r="G103" s="6"/>
    </row>
    <row r="104">
      <c r="G104" s="6"/>
    </row>
    <row r="105">
      <c r="G105" s="6"/>
    </row>
    <row r="106">
      <c r="G106" s="6"/>
    </row>
    <row r="107">
      <c r="G107" s="6"/>
    </row>
    <row r="108">
      <c r="G108" s="6"/>
    </row>
    <row r="109">
      <c r="G109" s="6"/>
    </row>
    <row r="110">
      <c r="G110" s="6"/>
    </row>
    <row r="111">
      <c r="G111" s="6"/>
    </row>
    <row r="112">
      <c r="G112" s="6"/>
    </row>
    <row r="113">
      <c r="G113" s="6"/>
    </row>
    <row r="114">
      <c r="G114" s="6"/>
    </row>
    <row r="115">
      <c r="G115" s="6"/>
    </row>
    <row r="116">
      <c r="G116" s="6"/>
    </row>
    <row r="117">
      <c r="G117" s="6"/>
    </row>
    <row r="118">
      <c r="G118" s="6"/>
    </row>
    <row r="119">
      <c r="G119" s="6"/>
    </row>
    <row r="120">
      <c r="G120" s="6"/>
    </row>
    <row r="121">
      <c r="G121" s="6"/>
    </row>
    <row r="122">
      <c r="G122" s="6"/>
    </row>
    <row r="123">
      <c r="G123" s="6"/>
    </row>
    <row r="124">
      <c r="G124" s="6"/>
    </row>
    <row r="125">
      <c r="G125" s="6"/>
    </row>
    <row r="126">
      <c r="G126" s="6"/>
    </row>
    <row r="127">
      <c r="G127" s="6"/>
    </row>
    <row r="128">
      <c r="G128" s="6"/>
    </row>
    <row r="129">
      <c r="G129" s="6"/>
    </row>
    <row r="130">
      <c r="G130" s="6"/>
    </row>
    <row r="131">
      <c r="G131" s="6"/>
    </row>
    <row r="132">
      <c r="G132" s="6"/>
    </row>
    <row r="133">
      <c r="G133" s="6"/>
    </row>
    <row r="134">
      <c r="G134" s="6"/>
    </row>
    <row r="135">
      <c r="G135" s="6"/>
    </row>
    <row r="136">
      <c r="G136" s="6"/>
    </row>
    <row r="137">
      <c r="G137" s="6"/>
    </row>
    <row r="138">
      <c r="G138" s="6"/>
    </row>
    <row r="139">
      <c r="G139" s="6"/>
    </row>
    <row r="140">
      <c r="G140" s="6"/>
    </row>
    <row r="141">
      <c r="G141" s="6"/>
    </row>
    <row r="142">
      <c r="G142" s="6"/>
    </row>
    <row r="143">
      <c r="G143" s="6"/>
    </row>
    <row r="144">
      <c r="G144" s="6"/>
    </row>
    <row r="145">
      <c r="G145" s="6"/>
    </row>
    <row r="146">
      <c r="G146" s="6"/>
    </row>
    <row r="147">
      <c r="G147" s="6"/>
    </row>
    <row r="148">
      <c r="G148" s="6"/>
    </row>
    <row r="149">
      <c r="G149" s="6"/>
    </row>
    <row r="150">
      <c r="G150" s="6"/>
    </row>
    <row r="151">
      <c r="G151" s="6"/>
    </row>
    <row r="152">
      <c r="G152" s="6"/>
    </row>
    <row r="153">
      <c r="G153" s="6"/>
    </row>
    <row r="154">
      <c r="G154" s="6"/>
    </row>
    <row r="155">
      <c r="G155" s="6"/>
    </row>
  </sheetData>
  <drawing r:id="rId1"/>
</worksheet>
</file>