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<sst xmlns="http://schemas.openxmlformats.org/spreadsheetml/2006/main" count="1081" uniqueCount="285">
  <si>
    <t>Flights, IAD&lt;-&gt;Blantyre(Ethiopian)</t>
  </si>
  <si>
    <t>usd</t>
  </si>
  <si>
    <t>tickets</t>
  </si>
  <si>
    <t>internet</t>
  </si>
  <si>
    <t>Overhead</t>
  </si>
  <si>
    <t>MWK</t>
  </si>
  <si>
    <t>DIA-&gt;BWI (Spirit)</t>
  </si>
  <si>
    <t>USD</t>
  </si>
  <si>
    <t>DCA-&gt;DIA (Frontier)</t>
  </si>
  <si>
    <t>BWI to Union Station</t>
  </si>
  <si>
    <t>DC</t>
  </si>
  <si>
    <t>bus from L'enfant to Dulles</t>
  </si>
  <si>
    <t>visa</t>
  </si>
  <si>
    <t>Blantyre airport</t>
  </si>
  <si>
    <t>SIM card and 3.5gb for 30 days</t>
  </si>
  <si>
    <t>mwk</t>
  </si>
  <si>
    <t>bus to Blantyre from airport (front seat)</t>
  </si>
  <si>
    <t>transport</t>
  </si>
  <si>
    <t>Blantyre</t>
  </si>
  <si>
    <t>veggie Thali at Indian place</t>
  </si>
  <si>
    <t>meal</t>
  </si>
  <si>
    <t>dorm room at former Doogle's</t>
  </si>
  <si>
    <t>lodging</t>
  </si>
  <si>
    <t>large coffee with no free wifi</t>
  </si>
  <si>
    <t>500ml of water at hotel</t>
  </si>
  <si>
    <t>water</t>
  </si>
  <si>
    <t>Veg puff (gross)</t>
  </si>
  <si>
    <t>Bag of cassava (soapy?)</t>
  </si>
  <si>
    <t>Filter coffee at hotel</t>
  </si>
  <si>
    <t>coffee</t>
  </si>
  <si>
    <t>water, 2L</t>
  </si>
  <si>
    <t>Flights</t>
  </si>
  <si>
    <t>peanuts, 90g</t>
  </si>
  <si>
    <t>snack</t>
  </si>
  <si>
    <t>Lodging</t>
  </si>
  <si>
    <t>glucose biscuits</t>
  </si>
  <si>
    <t>Meals</t>
  </si>
  <si>
    <t>6 beers for ex-pat house party</t>
  </si>
  <si>
    <t>beer</t>
  </si>
  <si>
    <t>Zomba</t>
  </si>
  <si>
    <t>Visas</t>
  </si>
  <si>
    <t>coffee at country club</t>
  </si>
  <si>
    <t>Bicycle</t>
  </si>
  <si>
    <t>minibus to church junction</t>
  </si>
  <si>
    <t>Transport</t>
  </si>
  <si>
    <t>minibus to Chinyonga</t>
  </si>
  <si>
    <t>Internet</t>
  </si>
  <si>
    <t>lunch with greens and little fish</t>
  </si>
  <si>
    <t>Coffee</t>
  </si>
  <si>
    <t>ginger beer</t>
  </si>
  <si>
    <t>Beer</t>
  </si>
  <si>
    <t>sweet raisin bread</t>
  </si>
  <si>
    <t>Attractions</t>
  </si>
  <si>
    <t>museum of malawi</t>
  </si>
  <si>
    <t>attractions</t>
  </si>
  <si>
    <t>Water/Hydration</t>
  </si>
  <si>
    <t>water, 5l</t>
  </si>
  <si>
    <t>Snacks</t>
  </si>
  <si>
    <t>peanut butter, 250g</t>
  </si>
  <si>
    <t>Medication</t>
  </si>
  <si>
    <t>shared taxi back to Chinyonga</t>
  </si>
  <si>
    <t>Toilet</t>
  </si>
  <si>
    <t>AirBnb</t>
  </si>
  <si>
    <t>doxy x 50</t>
  </si>
  <si>
    <t>medication</t>
  </si>
  <si>
    <t>Total</t>
  </si>
  <si>
    <t>antiparasitic</t>
  </si>
  <si>
    <t>True total</t>
  </si>
  <si>
    <t>bike tune-up for new bike</t>
  </si>
  <si>
    <t>bicycle</t>
  </si>
  <si>
    <t>new Indian bike</t>
  </si>
  <si>
    <t>Average</t>
  </si>
  <si>
    <t>macaroni and coleslaw</t>
  </si>
  <si>
    <t>Average including flights</t>
  </si>
  <si>
    <t>rice with vegetables</t>
  </si>
  <si>
    <t>rice with beans and vegetables</t>
  </si>
  <si>
    <t>AirBnb cabin with kitchen and washing machine</t>
  </si>
  <si>
    <t>hash cash</t>
  </si>
  <si>
    <t>rice and beans</t>
  </si>
  <si>
    <t>filter coffee</t>
  </si>
  <si>
    <t>coworking spot (no wifi/no coffee/water costs money)</t>
  </si>
  <si>
    <t>.5L water at coworking</t>
  </si>
  <si>
    <t>rice and veggies with curry sauce</t>
  </si>
  <si>
    <t>taxi to bike shop</t>
  </si>
  <si>
    <t>mountain bike</t>
  </si>
  <si>
    <t>Weakest bike lock ever</t>
  </si>
  <si>
    <t>beers and crisps for potluck</t>
  </si>
  <si>
    <t>spanner</t>
  </si>
  <si>
    <t>15gb data</t>
  </si>
  <si>
    <t>snacks and drinks for village roadtrip</t>
  </si>
  <si>
    <t>night at guesthouse</t>
  </si>
  <si>
    <t>plunger</t>
  </si>
  <si>
    <t>Butternut salad</t>
  </si>
  <si>
    <t>plunger of coffee</t>
  </si>
  <si>
    <t>tip</t>
  </si>
  <si>
    <t>bike rack</t>
  </si>
  <si>
    <t>kickstand</t>
  </si>
  <si>
    <t>labor to install</t>
  </si>
  <si>
    <t>extra tube</t>
  </si>
  <si>
    <t>bag of foam</t>
  </si>
  <si>
    <t>concert entry at alliance francais</t>
  </si>
  <si>
    <t>2 beers and 2 waters at concert</t>
  </si>
  <si>
    <t>super-sugary tea and milk, with big chunk of bread</t>
  </si>
  <si>
    <t>Road</t>
  </si>
  <si>
    <t>small guesthouse room with bathroom</t>
  </si>
  <si>
    <t>Mulanje</t>
  </si>
  <si>
    <t>rice with local chicken and greens</t>
  </si>
  <si>
    <t>2 beers at hotel</t>
  </si>
  <si>
    <t>water and ginger beer</t>
  </si>
  <si>
    <t>nsima and greens</t>
  </si>
  <si>
    <t>Likhabula</t>
  </si>
  <si>
    <t>bread</t>
  </si>
  <si>
    <t>park entry fee</t>
  </si>
  <si>
    <t>sleeping bag</t>
  </si>
  <si>
    <t>hut reservation</t>
  </si>
  <si>
    <t>bike storage fee</t>
  </si>
  <si>
    <t>guide/porter fee</t>
  </si>
  <si>
    <t>dorm bed at CCAP lodge</t>
  </si>
  <si>
    <t>nsima with eggs and veggies</t>
  </si>
  <si>
    <t>breakfast at lodge</t>
  </si>
  <si>
    <t>gift for guiding through rice country</t>
  </si>
  <si>
    <t>rice with decomposed goat sausage</t>
  </si>
  <si>
    <t>corn milkshake drink</t>
  </si>
  <si>
    <t>croissant</t>
  </si>
  <si>
    <t>banana leaf thing</t>
  </si>
  <si>
    <t>Pakachere dorm bed</t>
  </si>
  <si>
    <t>oat cookie</t>
  </si>
  <si>
    <t>Kuche Kuche beer at hostel</t>
  </si>
  <si>
    <t>Vegetable curry with side of vegetables at hostel</t>
  </si>
  <si>
    <t>Spanish omelette</t>
  </si>
  <si>
    <t>two sets of brake pads</t>
  </si>
  <si>
    <t>brake pad installation</t>
  </si>
  <si>
    <t>Botanical gardens entrance</t>
  </si>
  <si>
    <t>100g instant coffee</t>
  </si>
  <si>
    <t>Porridge 500g</t>
  </si>
  <si>
    <t>Peanut butter 250g</t>
  </si>
  <si>
    <t>Veggies and rice plate</t>
  </si>
  <si>
    <t>Bananas (8)</t>
  </si>
  <si>
    <t>Dorm room</t>
  </si>
  <si>
    <t>Veg burger with veggies</t>
  </si>
  <si>
    <t>Carlsberg Stout</t>
  </si>
  <si>
    <t>rice porridge</t>
  </si>
  <si>
    <t>foam padding for bike rack v2</t>
  </si>
  <si>
    <t>filter coffee at country club</t>
  </si>
  <si>
    <t>pizza at hostel</t>
  </si>
  <si>
    <t>dorm room</t>
  </si>
  <si>
    <t>2 dense muffins</t>
  </si>
  <si>
    <t>samosa with cabbage and potatoes</t>
  </si>
  <si>
    <t>donut thing</t>
  </si>
  <si>
    <t>two fried cornbread things</t>
  </si>
  <si>
    <t>piggy-back ferry service for me and bicycle</t>
  </si>
  <si>
    <t>nsima, beans, and greens</t>
  </si>
  <si>
    <t>Liwonde</t>
  </si>
  <si>
    <t>lodge room with breakfast</t>
  </si>
  <si>
    <t>water, .5L</t>
  </si>
  <si>
    <t>green</t>
  </si>
  <si>
    <t>bread loaf</t>
  </si>
  <si>
    <t>Veggie curry and coffee</t>
  </si>
  <si>
    <t>cornbread</t>
  </si>
  <si>
    <t>giant dinner bun</t>
  </si>
  <si>
    <t>uht milk, 250ml</t>
  </si>
  <si>
    <t>cold sugary yogurt drink</t>
  </si>
  <si>
    <t>flat tire patch</t>
  </si>
  <si>
    <t>frozy soda</t>
  </si>
  <si>
    <t>donut</t>
  </si>
  <si>
    <t>6 little bananas</t>
  </si>
  <si>
    <t>gift for food/lodging</t>
  </si>
  <si>
    <t>Maloya</t>
  </si>
  <si>
    <t>motorcycle chain repair</t>
  </si>
  <si>
    <t>fancy Mua mission lodge</t>
  </si>
  <si>
    <t>Mua</t>
  </si>
  <si>
    <t>big pot of coffee with powdered milk</t>
  </si>
  <si>
    <t>frozy</t>
  </si>
  <si>
    <t>fanta</t>
  </si>
  <si>
    <t>ferry boat across river</t>
  </si>
  <si>
    <t>yogurt drink</t>
  </si>
  <si>
    <t>sobo ginger</t>
  </si>
  <si>
    <t>bike tube repair</t>
  </si>
  <si>
    <t>new tire</t>
  </si>
  <si>
    <t>second repair</t>
  </si>
  <si>
    <t>glamping bed</t>
  </si>
  <si>
    <t>Senga Bay</t>
  </si>
  <si>
    <t>coffee plunger</t>
  </si>
  <si>
    <t>veggie curry</t>
  </si>
  <si>
    <t>carlsberg stout</t>
  </si>
  <si>
    <t>omelette with coffee</t>
  </si>
  <si>
    <t>corn milkshake</t>
  </si>
  <si>
    <t>bike tube</t>
  </si>
  <si>
    <t>installation</t>
  </si>
  <si>
    <t>nsima and pumkin leaves/flowers</t>
  </si>
  <si>
    <t>super maheu</t>
  </si>
  <si>
    <t>brake fixes</t>
  </si>
  <si>
    <t>tea</t>
  </si>
  <si>
    <t>kombucha</t>
  </si>
  <si>
    <t>fanta and two packs biscuits</t>
  </si>
  <si>
    <t>dorm room at exclusive resort</t>
  </si>
  <si>
    <t>Nkhotakota</t>
  </si>
  <si>
    <t>coffee at resort</t>
  </si>
  <si>
    <t>more coffee</t>
  </si>
  <si>
    <t>loaf of bread</t>
  </si>
  <si>
    <t>donuts</t>
  </si>
  <si>
    <t>rice and chicken</t>
  </si>
  <si>
    <t>ginger sobo</t>
  </si>
  <si>
    <t>milkshake drink</t>
  </si>
  <si>
    <t>baobob drink</t>
  </si>
  <si>
    <t>dorm in fancy resort</t>
  </si>
  <si>
    <t>Ngala Beach</t>
  </si>
  <si>
    <t>carlsberg green</t>
  </si>
  <si>
    <t>stout</t>
  </si>
  <si>
    <t>vegetable stew with rice</t>
  </si>
  <si>
    <t>3 large bananas</t>
  </si>
  <si>
    <t>sobo</t>
  </si>
  <si>
    <t>biscuits</t>
  </si>
  <si>
    <t>super shake</t>
  </si>
  <si>
    <t>donuts and biscuits</t>
  </si>
  <si>
    <t>bed in dorm</t>
  </si>
  <si>
    <t>Luwawa</t>
  </si>
  <si>
    <t>continental breakfast</t>
  </si>
  <si>
    <t>3 big bananas</t>
  </si>
  <si>
    <t>rice and veggies</t>
  </si>
  <si>
    <t>Mzimba</t>
  </si>
  <si>
    <t>peanut butter</t>
  </si>
  <si>
    <t>chocolate chibuku</t>
  </si>
  <si>
    <t>lodge</t>
  </si>
  <si>
    <t>bicycle brake repair</t>
  </si>
  <si>
    <t>piggy-back crossing</t>
  </si>
  <si>
    <t>nsima and cabbage</t>
  </si>
  <si>
    <t>ecolodge unpowered hut with no running water</t>
  </si>
  <si>
    <t>Vwaza</t>
  </si>
  <si>
    <t>fish dinner and tea for breakfast at lodge</t>
  </si>
  <si>
    <t>rice, eggs, veggies and tea</t>
  </si>
  <si>
    <t>sodas</t>
  </si>
  <si>
    <t>green at lodge</t>
  </si>
  <si>
    <t>Mushroom Farm</t>
  </si>
  <si>
    <t>tea pot</t>
  </si>
  <si>
    <t>large coffee</t>
  </si>
  <si>
    <t>nsima, beans and matapa</t>
  </si>
  <si>
    <t>dorm bed</t>
  </si>
  <si>
    <t>bike pumping</t>
  </si>
  <si>
    <t>beef/fish nsima for me and Wedson</t>
  </si>
  <si>
    <t>Uliwa</t>
  </si>
  <si>
    <t>malti</t>
  </si>
  <si>
    <t>tire puncture</t>
  </si>
  <si>
    <t>second tire puncture</t>
  </si>
  <si>
    <t>motorcycle rental for Yelemiya and Matandala</t>
  </si>
  <si>
    <t>Wedson's Uncle's Village</t>
  </si>
  <si>
    <t>transport to/from Karonga for Wedson</t>
  </si>
  <si>
    <t>2-day bike rental for Wedson</t>
  </si>
  <si>
    <t>minibus to Mzuzu</t>
  </si>
  <si>
    <t>bike fee on minibus</t>
  </si>
  <si>
    <t>2 bananas</t>
  </si>
  <si>
    <t>Mzuzu</t>
  </si>
  <si>
    <t>Axa bus ticket to Blantyre</t>
  </si>
  <si>
    <t>Bike fee on Axa bus</t>
  </si>
  <si>
    <t>coffee large plunger, lots of milk (Coffee Den)</t>
  </si>
  <si>
    <t>nsima with beans and vegetables</t>
  </si>
  <si>
    <t>toilet</t>
  </si>
  <si>
    <t>cinnamon raisin biscuits</t>
  </si>
  <si>
    <t>yoghurt drink</t>
  </si>
  <si>
    <t>nsima with eggs and vegetable</t>
  </si>
  <si>
    <t>padlock</t>
  </si>
  <si>
    <t>peanut butter 250g</t>
  </si>
  <si>
    <t>kuche kuche</t>
  </si>
  <si>
    <t>nsima with vegetable stew</t>
  </si>
  <si>
    <t>loaf of bread and two packs of cookies</t>
  </si>
  <si>
    <t>bananas</t>
  </si>
  <si>
    <t>veg omelette</t>
  </si>
  <si>
    <t>dam entrance fee</t>
  </si>
  <si>
    <t>rice, beans, and greens</t>
  </si>
  <si>
    <t>kilo of oats</t>
  </si>
  <si>
    <t>baobob juice</t>
  </si>
  <si>
    <t>doxy x 20</t>
  </si>
  <si>
    <t>lonart malaria treatment (proactive)</t>
  </si>
  <si>
    <t>5 bilharzia pills (proactive)</t>
  </si>
  <si>
    <t>eggs, veggies, rice</t>
  </si>
  <si>
    <t>sewing pants</t>
  </si>
  <si>
    <t>other</t>
  </si>
  <si>
    <t>special</t>
  </si>
  <si>
    <t>rice and beef</t>
  </si>
  <si>
    <t>baked goods</t>
  </si>
  <si>
    <t>pumpkin soup</t>
  </si>
  <si>
    <t>minibus to Limbe (branded Blantyre) front window</t>
  </si>
  <si>
    <t>minibus to Blantyre</t>
  </si>
  <si>
    <t>minibus to airport</t>
  </si>
  <si>
    <t>public toilet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</si>
</sst>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0.0"/>
      <color rgb="FF000000"/>
      <name val="Arial"/>
    </font>
    <font>
      <name val="Arial"/>
    </font>
    <font>
      <color rgb="FF000000"/>
      <name val="Arial"/>
    </font>
    <font>
      <sz val="11.0"/>
      <color rgb="FF000000"/>
      <name val="Inconsolata"/>
    </font>
    <font/>
    <font>
      <b/>
      <sz val="14.0"/>
    </font>
    <font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horizontal="right" readingOrder="0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vertical="bottom"/>
    </xf>
    <xf borderId="0" fillId="2" fontId="2" numFmtId="0" xfId="0" applyAlignment="1" applyFill="1" applyFont="1">
      <alignment horizontal="left" vertical="bottom"/>
    </xf>
    <xf borderId="0" fillId="2" fontId="3" numFmtId="164" xfId="0" applyAlignment="1" applyFont="1" applyNumberFormat="1">
      <alignment horizontal="right" vertical="bottom"/>
    </xf>
    <xf borderId="0" fillId="0" fontId="1" numFmtId="0" xfId="0" applyAlignment="1" applyFont="1">
      <alignment vertical="bottom"/>
    </xf>
    <xf borderId="0" fillId="0" fontId="4" numFmtId="0" xfId="0" applyAlignment="1" applyFont="1">
      <alignment readingOrder="0"/>
    </xf>
    <xf borderId="0" fillId="0" fontId="3" numFmtId="0" xfId="0" applyFont="1"/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horizontal="right" readingOrder="0" vertical="bottom"/>
    </xf>
    <xf borderId="0" fillId="2" fontId="3" numFmtId="0" xfId="0" applyAlignment="1" applyFont="1">
      <alignment horizontal="right" vertical="bottom"/>
    </xf>
    <xf borderId="0" fillId="2" fontId="2" numFmtId="0" xfId="0" applyAlignment="1" applyFont="1">
      <alignment horizontal="left" readingOrder="0" vertical="bottom"/>
    </xf>
    <xf borderId="0" fillId="2" fontId="3" numFmtId="0" xfId="0" applyFont="1"/>
    <xf borderId="0" fillId="0" fontId="1" numFmtId="0" xfId="0" applyAlignment="1" applyFont="1">
      <alignment horizontal="center" vertical="bottom"/>
    </xf>
    <xf borderId="0" fillId="0" fontId="5" numFmtId="0" xfId="0" applyFont="1"/>
    <xf borderId="0" fillId="2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Sheet1!$K$16:$K$29</c:f>
            </c:strRef>
          </c:cat>
          <c:val>
            <c:numRef>
              <c:f>Sheet1!$L$16:$L$29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7</xdr:col>
      <xdr:colOff>952500</xdr:colOff>
      <xdr:row>39</xdr:row>
      <xdr:rowOff>228600</xdr:rowOff>
    </xdr:from>
    <xdr:ext cx="7162800" cy="38290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>
        <v>708.65</v>
      </c>
      <c r="C1" s="3" t="s">
        <v>1</v>
      </c>
      <c r="D1" s="3" t="s">
        <v>2</v>
      </c>
      <c r="E1" s="4">
        <v>0.0</v>
      </c>
      <c r="F1" s="5" t="s">
        <v>3</v>
      </c>
      <c r="G1" s="6">
        <f t="shared" ref="G1:G265" si="1">B1/LOOKUP(C1,$K$1:$K$12, $L$1:$L$12)</f>
        <v>708.65</v>
      </c>
      <c r="H1" s="7"/>
      <c r="I1" s="8" t="s">
        <v>4</v>
      </c>
      <c r="J1" s="9">
        <f>SUMIF(E$1:E$501, "=0", G$1:G$501)</f>
        <v>1161.12232</v>
      </c>
      <c r="K1" s="8" t="s">
        <v>5</v>
      </c>
      <c r="L1" s="8">
        <v>724.0</v>
      </c>
    </row>
    <row r="2">
      <c r="A2" s="1" t="s">
        <v>6</v>
      </c>
      <c r="B2" s="2">
        <v>51.3</v>
      </c>
      <c r="C2" s="1" t="s">
        <v>1</v>
      </c>
      <c r="D2" s="3" t="s">
        <v>2</v>
      </c>
      <c r="E2" s="4">
        <v>0.0</v>
      </c>
      <c r="F2" s="5" t="s">
        <v>3</v>
      </c>
      <c r="G2" s="6">
        <f t="shared" si="1"/>
        <v>51.3</v>
      </c>
      <c r="H2" s="7"/>
      <c r="I2" s="4">
        <v>1.0</v>
      </c>
      <c r="J2" s="4">
        <f>SUMIF(E$1:E$501, "=1", G$1:G$501)</f>
        <v>31.90607735</v>
      </c>
      <c r="K2" s="8" t="s">
        <v>7</v>
      </c>
      <c r="L2" s="8">
        <v>1.0</v>
      </c>
    </row>
    <row r="3">
      <c r="A3" s="1" t="s">
        <v>8</v>
      </c>
      <c r="B3" s="2">
        <v>88.99</v>
      </c>
      <c r="C3" s="1" t="s">
        <v>1</v>
      </c>
      <c r="D3" s="3" t="s">
        <v>2</v>
      </c>
      <c r="E3" s="4">
        <v>0.0</v>
      </c>
      <c r="F3" s="5" t="s">
        <v>3</v>
      </c>
      <c r="G3" s="6">
        <f t="shared" si="1"/>
        <v>88.99</v>
      </c>
      <c r="H3" s="7"/>
      <c r="I3" s="4">
        <v>2.0</v>
      </c>
      <c r="J3" s="4">
        <f>SUMIF(E$1:E$501, "=2", G$1:G$501)</f>
        <v>10.53867403</v>
      </c>
    </row>
    <row r="4">
      <c r="A4" s="8" t="s">
        <v>9</v>
      </c>
      <c r="B4" s="8">
        <v>7.0</v>
      </c>
      <c r="C4" s="8" t="s">
        <v>1</v>
      </c>
      <c r="D4" s="3" t="s">
        <v>2</v>
      </c>
      <c r="E4" s="8">
        <v>0.0</v>
      </c>
      <c r="F4" s="8" t="s">
        <v>10</v>
      </c>
      <c r="G4" s="6">
        <f t="shared" si="1"/>
        <v>7</v>
      </c>
      <c r="H4" s="7"/>
      <c r="I4" s="4">
        <v>3.0</v>
      </c>
      <c r="J4" s="4">
        <f>SUMIF(E$1:E$501, "=3", G$1:G$501)</f>
        <v>17.60906077</v>
      </c>
      <c r="K4" s="10"/>
      <c r="L4" s="10"/>
    </row>
    <row r="5">
      <c r="A5" s="10" t="s">
        <v>11</v>
      </c>
      <c r="B5" s="11">
        <v>8.0</v>
      </c>
      <c r="C5" s="1" t="s">
        <v>1</v>
      </c>
      <c r="D5" s="3" t="s">
        <v>2</v>
      </c>
      <c r="E5" s="11">
        <v>0.0</v>
      </c>
      <c r="F5" s="8" t="s">
        <v>10</v>
      </c>
      <c r="G5" s="6">
        <f t="shared" si="1"/>
        <v>8</v>
      </c>
      <c r="H5" s="7"/>
      <c r="I5" s="4">
        <v>4.0</v>
      </c>
      <c r="J5" s="12">
        <f>SUMIF(E$1:E$501, "=4", G$1:G$501)</f>
        <v>24.87292818</v>
      </c>
    </row>
    <row r="6">
      <c r="A6" s="8" t="s">
        <v>12</v>
      </c>
      <c r="B6" s="8">
        <v>75.0</v>
      </c>
      <c r="C6" s="1" t="s">
        <v>1</v>
      </c>
      <c r="D6" s="13" t="s">
        <v>12</v>
      </c>
      <c r="E6" s="2">
        <v>0.0</v>
      </c>
      <c r="F6" s="8" t="s">
        <v>13</v>
      </c>
      <c r="G6" s="6">
        <f t="shared" si="1"/>
        <v>75</v>
      </c>
      <c r="H6" s="7"/>
      <c r="I6" s="4">
        <v>5.0</v>
      </c>
      <c r="J6" s="4">
        <f>SUMIF(E$1:E$501, "=5", G$1:G$501)</f>
        <v>37.02762431</v>
      </c>
      <c r="K6" s="8"/>
    </row>
    <row r="7">
      <c r="A7" s="1" t="s">
        <v>14</v>
      </c>
      <c r="B7" s="2">
        <v>8100.0</v>
      </c>
      <c r="C7" s="8" t="s">
        <v>15</v>
      </c>
      <c r="D7" s="8" t="s">
        <v>3</v>
      </c>
      <c r="E7" s="8">
        <v>1.0</v>
      </c>
      <c r="F7" s="8" t="s">
        <v>13</v>
      </c>
      <c r="G7" s="6">
        <f t="shared" si="1"/>
        <v>11.1878453</v>
      </c>
      <c r="H7" s="7"/>
      <c r="I7" s="4">
        <v>6.0</v>
      </c>
      <c r="J7" s="4">
        <f>SUMIF(E$1:E$501, "=6", G$1:G$501)</f>
        <v>22.7320442</v>
      </c>
      <c r="K7" s="1"/>
      <c r="L7" s="2"/>
    </row>
    <row r="8">
      <c r="A8" s="8" t="s">
        <v>16</v>
      </c>
      <c r="B8" s="8">
        <v>500.0</v>
      </c>
      <c r="C8" s="8" t="s">
        <v>15</v>
      </c>
      <c r="D8" s="13" t="s">
        <v>17</v>
      </c>
      <c r="E8" s="2">
        <v>1.0</v>
      </c>
      <c r="F8" s="8" t="s">
        <v>18</v>
      </c>
      <c r="G8" s="6">
        <f t="shared" si="1"/>
        <v>0.6906077348</v>
      </c>
      <c r="H8" s="7"/>
      <c r="I8" s="4">
        <v>7.0</v>
      </c>
      <c r="J8" s="2">
        <f>SUMIF(E$1:E$501, "=7", G$1:G$501)</f>
        <v>32.44198895</v>
      </c>
      <c r="K8" s="8"/>
      <c r="L8" s="8"/>
    </row>
    <row r="9">
      <c r="A9" s="8" t="s">
        <v>19</v>
      </c>
      <c r="B9" s="8">
        <v>4000.0</v>
      </c>
      <c r="C9" s="8" t="s">
        <v>15</v>
      </c>
      <c r="D9" s="1" t="s">
        <v>20</v>
      </c>
      <c r="E9" s="2">
        <v>1.0</v>
      </c>
      <c r="F9" s="8" t="s">
        <v>18</v>
      </c>
      <c r="G9" s="6">
        <f t="shared" si="1"/>
        <v>5.524861878</v>
      </c>
      <c r="H9" s="7"/>
      <c r="I9" s="4">
        <v>8.0</v>
      </c>
      <c r="J9" s="4">
        <f>SUMIF(E$1:E$501, "=8", G$1:G$501)</f>
        <v>13.39779006</v>
      </c>
      <c r="K9" s="8"/>
      <c r="L9" s="8"/>
    </row>
    <row r="10">
      <c r="A10" s="8" t="s">
        <v>21</v>
      </c>
      <c r="B10" s="8">
        <v>8000.0</v>
      </c>
      <c r="C10" s="8" t="s">
        <v>15</v>
      </c>
      <c r="D10" s="1" t="s">
        <v>22</v>
      </c>
      <c r="E10" s="2">
        <v>1.0</v>
      </c>
      <c r="F10" s="8" t="s">
        <v>18</v>
      </c>
      <c r="G10" s="6">
        <f t="shared" si="1"/>
        <v>11.04972376</v>
      </c>
      <c r="H10" s="7"/>
      <c r="I10" s="4">
        <v>9.0</v>
      </c>
      <c r="J10" s="4">
        <f>SUMIF(E$1:E$501, "=9", G$1:G$501)</f>
        <v>30.93922652</v>
      </c>
      <c r="K10" s="10"/>
      <c r="L10" s="10"/>
    </row>
    <row r="11">
      <c r="A11" s="1" t="s">
        <v>23</v>
      </c>
      <c r="B11" s="2">
        <v>2000.0</v>
      </c>
      <c r="C11" s="8" t="s">
        <v>15</v>
      </c>
      <c r="D11" s="1" t="s">
        <v>3</v>
      </c>
      <c r="E11" s="2">
        <v>1.0</v>
      </c>
      <c r="F11" s="8" t="s">
        <v>18</v>
      </c>
      <c r="G11" s="6">
        <f t="shared" si="1"/>
        <v>2.762430939</v>
      </c>
      <c r="H11" s="7"/>
      <c r="I11" s="4">
        <v>10.0</v>
      </c>
      <c r="J11" s="4">
        <f>SUMIF(E$1:E$501, "=10", G$1:G$501)</f>
        <v>10.70441989</v>
      </c>
      <c r="K11" s="10"/>
      <c r="L11" s="11"/>
    </row>
    <row r="12">
      <c r="A12" s="1" t="s">
        <v>24</v>
      </c>
      <c r="B12" s="2">
        <v>500.0</v>
      </c>
      <c r="C12" s="1" t="s">
        <v>15</v>
      </c>
      <c r="D12" s="1" t="s">
        <v>25</v>
      </c>
      <c r="E12" s="2">
        <v>1.0</v>
      </c>
      <c r="F12" s="8" t="s">
        <v>18</v>
      </c>
      <c r="G12" s="6">
        <f t="shared" si="1"/>
        <v>0.6906077348</v>
      </c>
      <c r="H12" s="7"/>
      <c r="I12" s="4">
        <v>11.0</v>
      </c>
      <c r="J12" s="4">
        <f>SUMIF(E$1:E$501, "=11", G$1:G$501)</f>
        <v>21.96132597</v>
      </c>
      <c r="K12" s="1"/>
      <c r="L12" s="2"/>
    </row>
    <row r="13">
      <c r="A13" s="1" t="s">
        <v>26</v>
      </c>
      <c r="B13" s="2">
        <v>430.0</v>
      </c>
      <c r="C13" s="1" t="s">
        <v>15</v>
      </c>
      <c r="D13" s="1" t="s">
        <v>20</v>
      </c>
      <c r="E13" s="2">
        <v>2.0</v>
      </c>
      <c r="F13" s="8" t="s">
        <v>18</v>
      </c>
      <c r="G13" s="6">
        <f t="shared" si="1"/>
        <v>0.5939226519</v>
      </c>
      <c r="H13" s="7"/>
      <c r="I13" s="4">
        <v>12.0</v>
      </c>
      <c r="J13" s="4">
        <f>SUMIF(E$1:E$501, "=12", G$1:G$501)</f>
        <v>28.56353591</v>
      </c>
    </row>
    <row r="14">
      <c r="A14" s="1" t="s">
        <v>27</v>
      </c>
      <c r="B14" s="2">
        <v>100.0</v>
      </c>
      <c r="C14" s="1" t="s">
        <v>15</v>
      </c>
      <c r="D14" s="1" t="s">
        <v>20</v>
      </c>
      <c r="E14" s="2">
        <v>2.0</v>
      </c>
      <c r="F14" s="8" t="s">
        <v>18</v>
      </c>
      <c r="G14" s="6">
        <f t="shared" si="1"/>
        <v>0.138121547</v>
      </c>
      <c r="H14" s="7"/>
      <c r="I14" s="4">
        <v>13.0</v>
      </c>
      <c r="J14" s="4">
        <f>SUMIF(E$1:E$501, "=13", G$1:G$501)</f>
        <v>18.99171271</v>
      </c>
    </row>
    <row r="15">
      <c r="A15" s="1" t="s">
        <v>28</v>
      </c>
      <c r="B15" s="2">
        <v>1000.0</v>
      </c>
      <c r="C15" s="1" t="s">
        <v>15</v>
      </c>
      <c r="D15" s="1" t="s">
        <v>29</v>
      </c>
      <c r="E15" s="2">
        <v>2.0</v>
      </c>
      <c r="F15" s="8" t="s">
        <v>18</v>
      </c>
      <c r="G15" s="6">
        <f t="shared" si="1"/>
        <v>1.38121547</v>
      </c>
      <c r="H15" s="7"/>
      <c r="I15" s="4">
        <v>14.0</v>
      </c>
      <c r="J15" s="4">
        <f>SUMIF(E$1:E$501, "=14", G$1:G$501)</f>
        <v>21.86464088</v>
      </c>
    </row>
    <row r="16">
      <c r="A16" s="1" t="s">
        <v>30</v>
      </c>
      <c r="B16" s="2">
        <v>450.0</v>
      </c>
      <c r="C16" s="1" t="s">
        <v>15</v>
      </c>
      <c r="D16" s="1" t="s">
        <v>25</v>
      </c>
      <c r="E16" s="2">
        <v>2.0</v>
      </c>
      <c r="F16" s="8" t="s">
        <v>18</v>
      </c>
      <c r="G16" s="6">
        <f t="shared" si="1"/>
        <v>0.6215469613</v>
      </c>
      <c r="H16" s="7"/>
      <c r="I16" s="8">
        <v>15.0</v>
      </c>
      <c r="J16" s="4">
        <f>SUMIF(E$1:E$501, "=15", G$1:G$501)</f>
        <v>2.113259669</v>
      </c>
      <c r="K16" s="3" t="s">
        <v>31</v>
      </c>
      <c r="L16" s="12">
        <f>SUMIF(D$1:D$501, "=tickets", G$1:G$501)</f>
        <v>863.94</v>
      </c>
    </row>
    <row r="17">
      <c r="A17" s="1" t="s">
        <v>32</v>
      </c>
      <c r="B17" s="2">
        <v>250.0</v>
      </c>
      <c r="C17" s="1" t="s">
        <v>15</v>
      </c>
      <c r="D17" s="1" t="s">
        <v>33</v>
      </c>
      <c r="E17" s="2">
        <v>2.0</v>
      </c>
      <c r="F17" s="8" t="s">
        <v>18</v>
      </c>
      <c r="G17" s="6">
        <f t="shared" si="1"/>
        <v>0.3453038674</v>
      </c>
      <c r="H17" s="7"/>
      <c r="I17" s="2">
        <v>16.0</v>
      </c>
      <c r="J17" s="4">
        <f>SUMIF(E$1:E$501, "=16", G$1:G$501)</f>
        <v>30.52486188</v>
      </c>
      <c r="K17" s="3" t="s">
        <v>34</v>
      </c>
      <c r="L17" s="12">
        <f>SUMIF(D$1:D$501, "=lodging", G$1:G$501)</f>
        <v>289.4419337</v>
      </c>
    </row>
    <row r="18">
      <c r="A18" s="1" t="s">
        <v>35</v>
      </c>
      <c r="B18" s="2">
        <v>200.0</v>
      </c>
      <c r="C18" s="1" t="s">
        <v>15</v>
      </c>
      <c r="D18" s="1" t="s">
        <v>33</v>
      </c>
      <c r="E18" s="2">
        <v>2.0</v>
      </c>
      <c r="F18" s="8" t="s">
        <v>18</v>
      </c>
      <c r="G18" s="6">
        <f t="shared" si="1"/>
        <v>0.2762430939</v>
      </c>
      <c r="I18" s="8">
        <v>17.0</v>
      </c>
      <c r="J18" s="4">
        <f>SUMIF(E$1:E$501, "=17", G$1:G$501)</f>
        <v>33.52209945</v>
      </c>
      <c r="K18" s="3" t="s">
        <v>36</v>
      </c>
      <c r="L18" s="4">
        <f>SUMIF(D$1:D$501, "=meal", G$1:G$501)</f>
        <v>131.551105</v>
      </c>
    </row>
    <row r="19">
      <c r="A19" s="1" t="s">
        <v>37</v>
      </c>
      <c r="B19" s="2">
        <v>4000.0</v>
      </c>
      <c r="C19" s="1" t="s">
        <v>15</v>
      </c>
      <c r="D19" s="8" t="s">
        <v>38</v>
      </c>
      <c r="E19" s="2">
        <v>2.0</v>
      </c>
      <c r="F19" s="8" t="s">
        <v>39</v>
      </c>
      <c r="G19" s="6">
        <f t="shared" si="1"/>
        <v>5.524861878</v>
      </c>
      <c r="I19" s="8">
        <v>18.0</v>
      </c>
      <c r="J19" s="4">
        <f>SUMIF(E$1:E$501, "=18", G$1:G$501)</f>
        <v>24.86187845</v>
      </c>
      <c r="K19" s="8" t="s">
        <v>40</v>
      </c>
      <c r="L19" s="12">
        <f>SUMIF(D$1:D$501, "=visa", G$1:G$501)</f>
        <v>75</v>
      </c>
    </row>
    <row r="20">
      <c r="A20" s="8" t="s">
        <v>41</v>
      </c>
      <c r="B20" s="8">
        <v>1200.0</v>
      </c>
      <c r="C20" s="1" t="s">
        <v>15</v>
      </c>
      <c r="D20" s="8" t="s">
        <v>29</v>
      </c>
      <c r="E20" s="2">
        <v>2.0</v>
      </c>
      <c r="F20" s="8" t="s">
        <v>39</v>
      </c>
      <c r="G20" s="6">
        <f t="shared" si="1"/>
        <v>1.657458564</v>
      </c>
      <c r="I20" s="8">
        <v>19.0</v>
      </c>
      <c r="J20" s="4">
        <f>SUMIF(E$1:E$501, "=19", G$1:G$501)</f>
        <v>29.49723757</v>
      </c>
      <c r="K20" s="8" t="s">
        <v>42</v>
      </c>
      <c r="L20" s="9">
        <f>SUMIF(D$1:D$501, "=bicycle", G$1:G$501)</f>
        <v>220.3176796</v>
      </c>
    </row>
    <row r="21">
      <c r="A21" s="8" t="s">
        <v>43</v>
      </c>
      <c r="B21" s="8">
        <v>500.0</v>
      </c>
      <c r="C21" s="1" t="s">
        <v>15</v>
      </c>
      <c r="D21" s="8" t="s">
        <v>17</v>
      </c>
      <c r="E21" s="2">
        <v>3.0</v>
      </c>
      <c r="F21" s="8" t="s">
        <v>18</v>
      </c>
      <c r="G21" s="6">
        <f t="shared" si="1"/>
        <v>0.6906077348</v>
      </c>
      <c r="I21" s="8">
        <v>20.0</v>
      </c>
      <c r="J21" s="4">
        <f>SUMIF(E$1:E$501, "=20", G$1:G$501)</f>
        <v>19.90055249</v>
      </c>
      <c r="K21" s="3" t="s">
        <v>44</v>
      </c>
      <c r="L21" s="4">
        <f>SUMIF(D$1:D$501, "=transport", G$1:G$501)</f>
        <v>55.11049724</v>
      </c>
    </row>
    <row r="22">
      <c r="A22" s="8" t="s">
        <v>45</v>
      </c>
      <c r="B22" s="8">
        <v>300.0</v>
      </c>
      <c r="C22" s="1" t="s">
        <v>15</v>
      </c>
      <c r="D22" s="8" t="s">
        <v>17</v>
      </c>
      <c r="E22" s="2">
        <v>3.0</v>
      </c>
      <c r="F22" s="8" t="s">
        <v>18</v>
      </c>
      <c r="G22" s="6">
        <f t="shared" si="1"/>
        <v>0.4143646409</v>
      </c>
      <c r="I22" s="8">
        <v>21.0</v>
      </c>
      <c r="J22" s="4">
        <f>SUMIF(E$1:E$501, "=21", G$1:G$501)</f>
        <v>26.20856354</v>
      </c>
      <c r="K22" s="8" t="s">
        <v>46</v>
      </c>
      <c r="L22" s="14">
        <f>SUMIF(D$1:D$501, "=internet", G$1:G$501)</f>
        <v>44.30939227</v>
      </c>
    </row>
    <row r="23">
      <c r="A23" s="8" t="s">
        <v>47</v>
      </c>
      <c r="B23" s="8">
        <v>1000.0</v>
      </c>
      <c r="C23" s="1" t="s">
        <v>15</v>
      </c>
      <c r="D23" s="8" t="s">
        <v>20</v>
      </c>
      <c r="E23" s="2">
        <v>3.0</v>
      </c>
      <c r="F23" s="8" t="s">
        <v>18</v>
      </c>
      <c r="G23" s="6">
        <f t="shared" si="1"/>
        <v>1.38121547</v>
      </c>
      <c r="I23" s="2">
        <v>22.0</v>
      </c>
      <c r="J23" s="4">
        <f>SUMIF(E$1:E$501, "=22", G$1:G$501)</f>
        <v>9.668508287</v>
      </c>
      <c r="K23" s="10" t="s">
        <v>48</v>
      </c>
      <c r="L23" s="12">
        <f>SUMIF(D$1:D$501, "=coffee", G$1:G$501)</f>
        <v>29.05939227</v>
      </c>
    </row>
    <row r="24">
      <c r="A24" s="8" t="s">
        <v>49</v>
      </c>
      <c r="B24" s="8">
        <v>200.0</v>
      </c>
      <c r="C24" s="1" t="s">
        <v>15</v>
      </c>
      <c r="D24" s="8" t="s">
        <v>33</v>
      </c>
      <c r="E24" s="2">
        <v>3.0</v>
      </c>
      <c r="F24" s="8" t="s">
        <v>18</v>
      </c>
      <c r="G24" s="6">
        <f t="shared" si="1"/>
        <v>0.2762430939</v>
      </c>
      <c r="I24" s="8">
        <v>23.0</v>
      </c>
      <c r="J24" s="4">
        <f>SUMIF(E$1:E$501, "=23", G$1:G$501)</f>
        <v>9.668508287</v>
      </c>
      <c r="K24" s="3" t="s">
        <v>50</v>
      </c>
      <c r="L24" s="12">
        <f>SUMIF(D$1:D$501, "=beer", G$1:G$501)</f>
        <v>38.53176796</v>
      </c>
    </row>
    <row r="25">
      <c r="A25" s="8" t="s">
        <v>51</v>
      </c>
      <c r="B25" s="8">
        <v>450.0</v>
      </c>
      <c r="C25" s="1" t="s">
        <v>15</v>
      </c>
      <c r="D25" s="8" t="s">
        <v>33</v>
      </c>
      <c r="E25" s="2">
        <v>3.0</v>
      </c>
      <c r="F25" s="8" t="s">
        <v>18</v>
      </c>
      <c r="G25" s="6">
        <f t="shared" si="1"/>
        <v>0.6215469613</v>
      </c>
      <c r="I25" s="8">
        <v>24.0</v>
      </c>
      <c r="J25" s="4">
        <f>SUMIF(E$1:E$501, "=24", G$1:G$501)</f>
        <v>22.99723757</v>
      </c>
      <c r="K25" s="3" t="s">
        <v>52</v>
      </c>
      <c r="L25" s="4">
        <f>SUMIF(D$1:D$501, "=attractions", G$1:G$501)</f>
        <v>27.62430939</v>
      </c>
    </row>
    <row r="26">
      <c r="A26" s="8" t="s">
        <v>53</v>
      </c>
      <c r="B26" s="8">
        <v>500.0</v>
      </c>
      <c r="C26" s="1" t="s">
        <v>15</v>
      </c>
      <c r="D26" s="8" t="s">
        <v>54</v>
      </c>
      <c r="E26" s="2">
        <v>3.0</v>
      </c>
      <c r="F26" s="8" t="s">
        <v>18</v>
      </c>
      <c r="G26" s="6">
        <f t="shared" si="1"/>
        <v>0.6906077348</v>
      </c>
      <c r="I26" s="2">
        <v>25.0</v>
      </c>
      <c r="J26" s="4">
        <f>SUMIF(E$1:E$501, "=25", G$1:G$501)</f>
        <v>62.56906077</v>
      </c>
      <c r="K26" s="8" t="s">
        <v>55</v>
      </c>
      <c r="L26">
        <f>SUMIF(D$1:D$501, "=water", G$1:G$501)</f>
        <v>15.58701657</v>
      </c>
    </row>
    <row r="27">
      <c r="A27" s="8" t="s">
        <v>56</v>
      </c>
      <c r="B27" s="8">
        <v>550.0</v>
      </c>
      <c r="C27" s="1" t="s">
        <v>15</v>
      </c>
      <c r="D27" s="8" t="s">
        <v>25</v>
      </c>
      <c r="E27" s="2">
        <v>3.0</v>
      </c>
      <c r="F27" s="8" t="s">
        <v>18</v>
      </c>
      <c r="G27" s="6">
        <f t="shared" si="1"/>
        <v>0.7596685083</v>
      </c>
      <c r="I27" s="2">
        <v>26.0</v>
      </c>
      <c r="J27" s="4">
        <f>SUMIF(E$1:E$501, "=26", G$1:G$501)</f>
        <v>21.86464088</v>
      </c>
      <c r="K27" s="3" t="s">
        <v>57</v>
      </c>
      <c r="L27" s="4">
        <f>SUMIF(D$1:D$501, "=snack", G$1:G$501)</f>
        <v>14.5718232</v>
      </c>
    </row>
    <row r="28">
      <c r="A28" s="8" t="s">
        <v>58</v>
      </c>
      <c r="B28" s="8">
        <v>775.0</v>
      </c>
      <c r="C28" s="1" t="s">
        <v>15</v>
      </c>
      <c r="D28" s="8" t="s">
        <v>33</v>
      </c>
      <c r="E28" s="2">
        <v>3.0</v>
      </c>
      <c r="F28" s="8" t="s">
        <v>18</v>
      </c>
      <c r="G28" s="6">
        <f t="shared" si="1"/>
        <v>1.070441989</v>
      </c>
      <c r="I28" s="2">
        <v>27.0</v>
      </c>
      <c r="J28" s="4">
        <f>SUMIF(E$1:E$501, "=27", G$1:G$501)</f>
        <v>21.38121547</v>
      </c>
      <c r="K28" s="8" t="s">
        <v>59</v>
      </c>
      <c r="L28">
        <f>SUMIF(D$1:D$501, "=medication", G$1:G$501)</f>
        <v>11.60220994</v>
      </c>
    </row>
    <row r="29">
      <c r="A29" s="8" t="s">
        <v>60</v>
      </c>
      <c r="B29" s="8">
        <v>300.0</v>
      </c>
      <c r="C29" s="1" t="s">
        <v>15</v>
      </c>
      <c r="D29" s="8" t="s">
        <v>17</v>
      </c>
      <c r="E29" s="2">
        <v>3.0</v>
      </c>
      <c r="F29" s="8" t="s">
        <v>18</v>
      </c>
      <c r="G29" s="6">
        <f t="shared" si="1"/>
        <v>0.4143646409</v>
      </c>
      <c r="I29" s="2">
        <v>28.0</v>
      </c>
      <c r="J29" s="4">
        <f>SUMIF(E$1:E$501, "=28", G$1:G$501)</f>
        <v>11.80939227</v>
      </c>
      <c r="K29" s="8" t="s">
        <v>61</v>
      </c>
      <c r="L29" s="14">
        <f>SUMIF(D$1:D$501, "=toilet", G$1:G$501)</f>
        <v>0.2762430939</v>
      </c>
    </row>
    <row r="30">
      <c r="A30" s="8" t="s">
        <v>62</v>
      </c>
      <c r="B30" s="8">
        <v>11.29</v>
      </c>
      <c r="C30" s="8" t="s">
        <v>1</v>
      </c>
      <c r="D30" s="8" t="s">
        <v>22</v>
      </c>
      <c r="E30" s="2">
        <v>3.0</v>
      </c>
      <c r="F30" s="8" t="s">
        <v>18</v>
      </c>
      <c r="G30" s="6">
        <f t="shared" si="1"/>
        <v>11.29</v>
      </c>
      <c r="I30" s="8">
        <v>29.0</v>
      </c>
      <c r="J30" s="4">
        <f>SUMIF(E$1:E$501, "=29", G$1:G$501)</f>
        <v>5.939226519</v>
      </c>
    </row>
    <row r="31">
      <c r="A31" s="8" t="s">
        <v>63</v>
      </c>
      <c r="B31" s="8">
        <v>1750.0</v>
      </c>
      <c r="C31" s="8" t="s">
        <v>15</v>
      </c>
      <c r="D31" s="8" t="s">
        <v>64</v>
      </c>
      <c r="E31" s="2">
        <v>0.0</v>
      </c>
      <c r="F31" s="8" t="s">
        <v>18</v>
      </c>
      <c r="G31" s="6">
        <f t="shared" si="1"/>
        <v>2.417127072</v>
      </c>
      <c r="I31" s="8">
        <v>30.0</v>
      </c>
      <c r="J31" s="4">
        <f>SUMIF(E$1:E$501, "=30", G$1:G$501)</f>
        <v>0</v>
      </c>
      <c r="K31" s="3" t="s">
        <v>65</v>
      </c>
      <c r="L31" s="4">
        <f>SUM(L16:L29)</f>
        <v>1816.92337</v>
      </c>
    </row>
    <row r="32">
      <c r="A32" s="8" t="s">
        <v>66</v>
      </c>
      <c r="B32" s="8">
        <v>2000.0</v>
      </c>
      <c r="C32" s="8" t="s">
        <v>15</v>
      </c>
      <c r="D32" s="8" t="s">
        <v>64</v>
      </c>
      <c r="E32" s="2">
        <v>0.0</v>
      </c>
      <c r="F32" s="8" t="s">
        <v>18</v>
      </c>
      <c r="G32" s="6">
        <f t="shared" si="1"/>
        <v>2.762430939</v>
      </c>
      <c r="K32" s="7" t="s">
        <v>67</v>
      </c>
      <c r="L32" s="15">
        <f>SUMIF(G1:G500, "&lt;&gt;")</f>
        <v>1817.199613</v>
      </c>
    </row>
    <row r="33">
      <c r="A33" s="8" t="s">
        <v>68</v>
      </c>
      <c r="B33" s="8">
        <v>2000.0</v>
      </c>
      <c r="C33" s="8" t="s">
        <v>15</v>
      </c>
      <c r="D33" s="8" t="s">
        <v>69</v>
      </c>
      <c r="E33" s="8">
        <v>0.0</v>
      </c>
      <c r="F33" s="8" t="s">
        <v>18</v>
      </c>
      <c r="G33" s="6">
        <f t="shared" si="1"/>
        <v>2.762430939</v>
      </c>
      <c r="I33" s="2"/>
      <c r="J33" s="4"/>
    </row>
    <row r="34">
      <c r="A34" s="8" t="s">
        <v>70</v>
      </c>
      <c r="B34" s="8">
        <v>49500.0</v>
      </c>
      <c r="C34" s="8" t="s">
        <v>15</v>
      </c>
      <c r="D34" s="8" t="s">
        <v>69</v>
      </c>
      <c r="E34" s="8">
        <v>0.0</v>
      </c>
      <c r="F34" s="8" t="s">
        <v>18</v>
      </c>
      <c r="G34" s="6">
        <f t="shared" si="1"/>
        <v>68.37016575</v>
      </c>
      <c r="I34" s="3" t="s">
        <v>71</v>
      </c>
      <c r="J34" s="4">
        <f>AVERAGEIF(J3:J15, "&lt;&gt;0")</f>
        <v>22.43422864</v>
      </c>
    </row>
    <row r="35">
      <c r="A35" s="8" t="s">
        <v>72</v>
      </c>
      <c r="B35" s="8">
        <v>1000.0</v>
      </c>
      <c r="C35" s="8" t="s">
        <v>15</v>
      </c>
      <c r="D35" s="8" t="s">
        <v>20</v>
      </c>
      <c r="E35" s="8">
        <v>4.0</v>
      </c>
      <c r="F35" s="8" t="s">
        <v>18</v>
      </c>
      <c r="G35" s="6">
        <f t="shared" si="1"/>
        <v>1.38121547</v>
      </c>
      <c r="I35" s="8" t="s">
        <v>73</v>
      </c>
      <c r="J35" s="4">
        <f>SUM(J1:J21)/MAX(I1:I21)</f>
        <v>81.25466298</v>
      </c>
    </row>
    <row r="36">
      <c r="A36" s="8" t="s">
        <v>74</v>
      </c>
      <c r="B36" s="8">
        <v>1500.0</v>
      </c>
      <c r="C36" s="8" t="s">
        <v>15</v>
      </c>
      <c r="D36" s="8" t="s">
        <v>20</v>
      </c>
      <c r="E36" s="8">
        <v>4.0</v>
      </c>
      <c r="F36" s="8" t="s">
        <v>18</v>
      </c>
      <c r="G36" s="6">
        <f t="shared" si="1"/>
        <v>2.071823204</v>
      </c>
      <c r="I36" s="4"/>
      <c r="J36" s="4"/>
    </row>
    <row r="37">
      <c r="A37" s="8" t="s">
        <v>75</v>
      </c>
      <c r="B37" s="8">
        <v>1200.0</v>
      </c>
      <c r="C37" s="8" t="s">
        <v>15</v>
      </c>
      <c r="D37" s="8" t="s">
        <v>20</v>
      </c>
      <c r="E37" s="8">
        <v>4.0</v>
      </c>
      <c r="F37" s="8" t="s">
        <v>18</v>
      </c>
      <c r="G37" s="6">
        <f t="shared" si="1"/>
        <v>1.657458564</v>
      </c>
      <c r="I37" s="4"/>
      <c r="J37" s="4"/>
    </row>
    <row r="38">
      <c r="A38" s="8" t="s">
        <v>76</v>
      </c>
      <c r="B38" s="8">
        <v>17.0</v>
      </c>
      <c r="C38" s="8" t="s">
        <v>1</v>
      </c>
      <c r="D38" s="8" t="s">
        <v>22</v>
      </c>
      <c r="E38" s="8">
        <v>4.0</v>
      </c>
      <c r="F38" s="8" t="s">
        <v>18</v>
      </c>
      <c r="G38" s="6">
        <f t="shared" si="1"/>
        <v>17</v>
      </c>
    </row>
    <row r="39">
      <c r="A39" s="8" t="s">
        <v>77</v>
      </c>
      <c r="B39" s="8">
        <v>2000.0</v>
      </c>
      <c r="C39" s="8" t="s">
        <v>15</v>
      </c>
      <c r="D39" s="8" t="s">
        <v>38</v>
      </c>
      <c r="E39" s="8">
        <v>4.0</v>
      </c>
      <c r="F39" s="8" t="s">
        <v>18</v>
      </c>
      <c r="G39" s="6">
        <f t="shared" si="1"/>
        <v>2.762430939</v>
      </c>
    </row>
    <row r="40">
      <c r="A40" s="8" t="s">
        <v>78</v>
      </c>
      <c r="B40" s="8">
        <v>1200.0</v>
      </c>
      <c r="C40" s="8" t="s">
        <v>15</v>
      </c>
      <c r="D40" s="8" t="s">
        <v>20</v>
      </c>
      <c r="E40" s="8">
        <v>5.0</v>
      </c>
      <c r="F40" s="8" t="s">
        <v>18</v>
      </c>
      <c r="G40" s="6">
        <f t="shared" si="1"/>
        <v>1.657458564</v>
      </c>
      <c r="I40" s="16" t="str">
        <f>concatenate("Flights and ", MAX(E:E), " Days in Malawi, $", TRUNC(L32, 0), " total")</f>
        <v>Flights and 29 Days in Malawi, $1817 total</v>
      </c>
    </row>
    <row r="41">
      <c r="A41" s="8" t="s">
        <v>79</v>
      </c>
      <c r="B41" s="8">
        <v>1000.0</v>
      </c>
      <c r="C41" s="8" t="s">
        <v>15</v>
      </c>
      <c r="D41" s="8" t="s">
        <v>29</v>
      </c>
      <c r="E41" s="8">
        <v>5.0</v>
      </c>
      <c r="F41" s="8" t="s">
        <v>18</v>
      </c>
      <c r="G41" s="6">
        <f t="shared" si="1"/>
        <v>1.38121547</v>
      </c>
    </row>
    <row r="42">
      <c r="A42" s="8" t="s">
        <v>80</v>
      </c>
      <c r="B42" s="8">
        <v>1500.0</v>
      </c>
      <c r="C42" s="8" t="s">
        <v>15</v>
      </c>
      <c r="D42" s="8" t="s">
        <v>3</v>
      </c>
      <c r="E42" s="8">
        <v>5.0</v>
      </c>
      <c r="F42" s="8" t="s">
        <v>18</v>
      </c>
      <c r="G42" s="6">
        <f t="shared" si="1"/>
        <v>2.071823204</v>
      </c>
    </row>
    <row r="43">
      <c r="A43" s="8" t="s">
        <v>81</v>
      </c>
      <c r="B43" s="8">
        <v>300.0</v>
      </c>
      <c r="C43" s="8" t="s">
        <v>15</v>
      </c>
      <c r="D43" s="8" t="s">
        <v>25</v>
      </c>
      <c r="E43" s="8">
        <v>5.0</v>
      </c>
      <c r="F43" s="8" t="s">
        <v>18</v>
      </c>
      <c r="G43" s="6">
        <f t="shared" si="1"/>
        <v>0.4143646409</v>
      </c>
    </row>
    <row r="44">
      <c r="A44" s="8" t="s">
        <v>82</v>
      </c>
      <c r="B44" s="8">
        <v>1500.0</v>
      </c>
      <c r="C44" s="8" t="s">
        <v>15</v>
      </c>
      <c r="D44" s="8" t="s">
        <v>20</v>
      </c>
      <c r="E44" s="8">
        <v>5.0</v>
      </c>
      <c r="F44" s="8" t="s">
        <v>18</v>
      </c>
      <c r="G44" s="6">
        <f t="shared" si="1"/>
        <v>2.071823204</v>
      </c>
    </row>
    <row r="45">
      <c r="A45" s="8" t="s">
        <v>83</v>
      </c>
      <c r="B45" s="8">
        <v>3000.0</v>
      </c>
      <c r="C45" s="8" t="s">
        <v>15</v>
      </c>
      <c r="D45" s="8" t="s">
        <v>69</v>
      </c>
      <c r="E45" s="8">
        <v>5.0</v>
      </c>
      <c r="F45" s="8" t="s">
        <v>18</v>
      </c>
      <c r="G45" s="6">
        <f t="shared" si="1"/>
        <v>4.143646409</v>
      </c>
    </row>
    <row r="46">
      <c r="A46" s="8" t="s">
        <v>84</v>
      </c>
      <c r="B46" s="8">
        <v>69900.0</v>
      </c>
      <c r="C46" s="8" t="s">
        <v>15</v>
      </c>
      <c r="D46" s="8" t="s">
        <v>69</v>
      </c>
      <c r="E46" s="8">
        <v>0.0</v>
      </c>
      <c r="F46" s="8" t="s">
        <v>18</v>
      </c>
      <c r="G46" s="6">
        <f t="shared" si="1"/>
        <v>96.54696133</v>
      </c>
    </row>
    <row r="47">
      <c r="A47" s="8" t="s">
        <v>85</v>
      </c>
      <c r="B47" s="8">
        <v>4560.0</v>
      </c>
      <c r="C47" s="8" t="s">
        <v>15</v>
      </c>
      <c r="D47" s="8" t="s">
        <v>69</v>
      </c>
      <c r="E47" s="8">
        <v>0.0</v>
      </c>
      <c r="F47" s="8" t="s">
        <v>18</v>
      </c>
      <c r="G47" s="6">
        <f t="shared" si="1"/>
        <v>6.298342541</v>
      </c>
    </row>
    <row r="48">
      <c r="A48" s="8" t="s">
        <v>86</v>
      </c>
      <c r="B48" s="8">
        <v>6000.0</v>
      </c>
      <c r="C48" s="8" t="s">
        <v>15</v>
      </c>
      <c r="D48" s="8" t="s">
        <v>38</v>
      </c>
      <c r="E48" s="8">
        <v>5.0</v>
      </c>
      <c r="F48" s="8" t="s">
        <v>18</v>
      </c>
      <c r="G48" s="6">
        <f t="shared" si="1"/>
        <v>8.287292818</v>
      </c>
    </row>
    <row r="49">
      <c r="A49" s="8" t="s">
        <v>62</v>
      </c>
      <c r="B49" s="8">
        <v>17.0</v>
      </c>
      <c r="C49" s="8" t="s">
        <v>1</v>
      </c>
      <c r="D49" s="8" t="s">
        <v>22</v>
      </c>
      <c r="E49" s="8">
        <v>5.0</v>
      </c>
      <c r="F49" s="8" t="s">
        <v>18</v>
      </c>
      <c r="G49" s="6">
        <f t="shared" si="1"/>
        <v>17</v>
      </c>
    </row>
    <row r="50">
      <c r="A50" s="8" t="s">
        <v>87</v>
      </c>
      <c r="B50" s="8">
        <v>300.0</v>
      </c>
      <c r="C50" s="8" t="s">
        <v>15</v>
      </c>
      <c r="D50" s="8" t="s">
        <v>69</v>
      </c>
      <c r="E50" s="8">
        <v>0.0</v>
      </c>
      <c r="F50" s="8" t="s">
        <v>18</v>
      </c>
      <c r="G50" s="6">
        <f t="shared" si="1"/>
        <v>0.4143646409</v>
      </c>
    </row>
    <row r="51">
      <c r="A51" s="8" t="s">
        <v>25</v>
      </c>
      <c r="B51" s="8">
        <v>700.0</v>
      </c>
      <c r="C51" s="8" t="s">
        <v>15</v>
      </c>
      <c r="D51" s="8" t="s">
        <v>25</v>
      </c>
      <c r="E51" s="8">
        <v>6.0</v>
      </c>
      <c r="F51" s="8" t="s">
        <v>18</v>
      </c>
      <c r="G51" s="6">
        <f t="shared" si="1"/>
        <v>0.9668508287</v>
      </c>
    </row>
    <row r="52">
      <c r="A52" s="8" t="s">
        <v>88</v>
      </c>
      <c r="B52" s="8">
        <v>19000.0</v>
      </c>
      <c r="C52" s="8" t="s">
        <v>15</v>
      </c>
      <c r="D52" s="8" t="s">
        <v>3</v>
      </c>
      <c r="E52" s="8">
        <v>0.0</v>
      </c>
      <c r="F52" s="8" t="s">
        <v>39</v>
      </c>
      <c r="G52" s="6">
        <f t="shared" si="1"/>
        <v>26.24309392</v>
      </c>
    </row>
    <row r="53">
      <c r="A53" s="8" t="s">
        <v>89</v>
      </c>
      <c r="B53" s="8">
        <v>3450.0</v>
      </c>
      <c r="C53" s="8" t="s">
        <v>15</v>
      </c>
      <c r="D53" s="8" t="s">
        <v>33</v>
      </c>
      <c r="E53" s="8">
        <v>6.0</v>
      </c>
      <c r="F53" s="8" t="s">
        <v>39</v>
      </c>
      <c r="G53" s="6">
        <f t="shared" si="1"/>
        <v>4.76519337</v>
      </c>
    </row>
    <row r="54">
      <c r="A54" s="8" t="s">
        <v>90</v>
      </c>
      <c r="B54" s="8">
        <v>17.0</v>
      </c>
      <c r="C54" s="8" t="s">
        <v>1</v>
      </c>
      <c r="D54" s="8" t="s">
        <v>22</v>
      </c>
      <c r="E54" s="8">
        <v>6.0</v>
      </c>
      <c r="F54" s="8" t="s">
        <v>18</v>
      </c>
      <c r="G54" s="6">
        <f t="shared" si="1"/>
        <v>17</v>
      </c>
    </row>
    <row r="55">
      <c r="A55" s="8" t="s">
        <v>91</v>
      </c>
      <c r="B55" s="8">
        <v>900.0</v>
      </c>
      <c r="C55" s="8" t="s">
        <v>15</v>
      </c>
      <c r="D55" s="8" t="s">
        <v>3</v>
      </c>
      <c r="E55" s="8">
        <v>7.0</v>
      </c>
      <c r="F55" s="8" t="s">
        <v>18</v>
      </c>
      <c r="G55" s="6">
        <f t="shared" si="1"/>
        <v>1.243093923</v>
      </c>
    </row>
    <row r="56">
      <c r="A56" s="8" t="s">
        <v>92</v>
      </c>
      <c r="B56" s="8">
        <v>4500.0</v>
      </c>
      <c r="C56" s="8" t="s">
        <v>15</v>
      </c>
      <c r="D56" s="8" t="s">
        <v>20</v>
      </c>
      <c r="E56" s="8">
        <v>7.0</v>
      </c>
      <c r="F56" s="8" t="s">
        <v>18</v>
      </c>
      <c r="G56" s="6">
        <f t="shared" si="1"/>
        <v>6.215469613</v>
      </c>
    </row>
    <row r="57">
      <c r="A57" s="8" t="s">
        <v>93</v>
      </c>
      <c r="B57" s="8">
        <v>900.0</v>
      </c>
      <c r="C57" s="8" t="s">
        <v>15</v>
      </c>
      <c r="D57" s="8" t="s">
        <v>29</v>
      </c>
      <c r="E57" s="8">
        <v>7.0</v>
      </c>
      <c r="F57" s="8" t="s">
        <v>18</v>
      </c>
      <c r="G57" s="6">
        <f t="shared" si="1"/>
        <v>1.243093923</v>
      </c>
    </row>
    <row r="58">
      <c r="A58" s="8" t="s">
        <v>94</v>
      </c>
      <c r="B58" s="8">
        <v>580.0</v>
      </c>
      <c r="C58" s="8" t="s">
        <v>15</v>
      </c>
      <c r="D58" s="8" t="s">
        <v>3</v>
      </c>
      <c r="E58" s="8">
        <v>7.0</v>
      </c>
      <c r="F58" s="8" t="s">
        <v>18</v>
      </c>
      <c r="G58" s="6">
        <f t="shared" si="1"/>
        <v>0.8011049724</v>
      </c>
    </row>
    <row r="59">
      <c r="A59" s="8" t="s">
        <v>95</v>
      </c>
      <c r="B59" s="8">
        <v>2500.0</v>
      </c>
      <c r="C59" s="8" t="s">
        <v>15</v>
      </c>
      <c r="D59" s="8" t="s">
        <v>69</v>
      </c>
      <c r="E59" s="8">
        <v>0.0</v>
      </c>
      <c r="F59" s="8" t="s">
        <v>18</v>
      </c>
      <c r="G59" s="6">
        <f t="shared" si="1"/>
        <v>3.453038674</v>
      </c>
    </row>
    <row r="60">
      <c r="A60" s="8" t="s">
        <v>96</v>
      </c>
      <c r="B60" s="8">
        <v>850.0</v>
      </c>
      <c r="C60" s="8" t="s">
        <v>15</v>
      </c>
      <c r="D60" s="8" t="s">
        <v>69</v>
      </c>
      <c r="E60" s="8">
        <v>0.0</v>
      </c>
      <c r="F60" s="8" t="s">
        <v>18</v>
      </c>
      <c r="G60" s="6">
        <f t="shared" si="1"/>
        <v>1.174033149</v>
      </c>
    </row>
    <row r="61">
      <c r="A61" s="8" t="s">
        <v>97</v>
      </c>
      <c r="B61" s="8">
        <v>1000.0</v>
      </c>
      <c r="C61" s="8" t="s">
        <v>15</v>
      </c>
      <c r="D61" s="8" t="s">
        <v>69</v>
      </c>
      <c r="E61" s="8">
        <v>0.0</v>
      </c>
      <c r="F61" s="8" t="s">
        <v>18</v>
      </c>
      <c r="G61" s="6">
        <f t="shared" si="1"/>
        <v>1.38121547</v>
      </c>
    </row>
    <row r="62">
      <c r="A62" s="8" t="s">
        <v>98</v>
      </c>
      <c r="B62" s="8">
        <v>1500.0</v>
      </c>
      <c r="C62" s="8" t="s">
        <v>15</v>
      </c>
      <c r="D62" s="8" t="s">
        <v>69</v>
      </c>
      <c r="E62" s="8">
        <v>0.0</v>
      </c>
      <c r="F62" s="8" t="s">
        <v>18</v>
      </c>
      <c r="G62" s="6">
        <f t="shared" si="1"/>
        <v>2.071823204</v>
      </c>
    </row>
    <row r="63">
      <c r="A63" s="8" t="s">
        <v>87</v>
      </c>
      <c r="B63" s="8">
        <v>350.0</v>
      </c>
      <c r="C63" s="8" t="s">
        <v>15</v>
      </c>
      <c r="D63" s="8" t="s">
        <v>69</v>
      </c>
      <c r="E63" s="8">
        <v>0.0</v>
      </c>
      <c r="F63" s="8" t="s">
        <v>18</v>
      </c>
      <c r="G63" s="6">
        <f t="shared" si="1"/>
        <v>0.4834254144</v>
      </c>
    </row>
    <row r="64">
      <c r="A64" s="8" t="s">
        <v>99</v>
      </c>
      <c r="B64" s="8">
        <v>1000.0</v>
      </c>
      <c r="C64" s="8" t="s">
        <v>15</v>
      </c>
      <c r="D64" s="8" t="s">
        <v>69</v>
      </c>
      <c r="E64" s="8">
        <v>0.0</v>
      </c>
      <c r="F64" s="8" t="s">
        <v>18</v>
      </c>
      <c r="G64" s="6">
        <f t="shared" si="1"/>
        <v>1.38121547</v>
      </c>
    </row>
    <row r="65">
      <c r="A65" s="8" t="s">
        <v>100</v>
      </c>
      <c r="B65" s="8">
        <v>2000.0</v>
      </c>
      <c r="C65" s="8" t="s">
        <v>15</v>
      </c>
      <c r="D65" s="8" t="s">
        <v>54</v>
      </c>
      <c r="E65" s="8">
        <v>7.0</v>
      </c>
      <c r="F65" s="8" t="s">
        <v>18</v>
      </c>
      <c r="G65" s="6">
        <f t="shared" si="1"/>
        <v>2.762430939</v>
      </c>
    </row>
    <row r="66">
      <c r="A66" s="8" t="s">
        <v>101</v>
      </c>
      <c r="B66" s="8">
        <v>2300.0</v>
      </c>
      <c r="C66" s="8" t="s">
        <v>15</v>
      </c>
      <c r="D66" s="8" t="s">
        <v>38</v>
      </c>
      <c r="E66" s="8">
        <v>7.0</v>
      </c>
      <c r="F66" s="8" t="s">
        <v>18</v>
      </c>
      <c r="G66" s="6">
        <f t="shared" si="1"/>
        <v>3.17679558</v>
      </c>
    </row>
    <row r="67">
      <c r="A67" s="8" t="s">
        <v>62</v>
      </c>
      <c r="B67" s="8">
        <v>17.0</v>
      </c>
      <c r="C67" s="8" t="s">
        <v>1</v>
      </c>
      <c r="D67" s="8" t="s">
        <v>22</v>
      </c>
      <c r="E67" s="8">
        <v>7.0</v>
      </c>
      <c r="F67" s="8" t="s">
        <v>18</v>
      </c>
      <c r="G67" s="6">
        <f t="shared" si="1"/>
        <v>17</v>
      </c>
    </row>
    <row r="68">
      <c r="A68" s="8" t="s">
        <v>102</v>
      </c>
      <c r="B68" s="8">
        <v>300.0</v>
      </c>
      <c r="C68" s="8" t="s">
        <v>15</v>
      </c>
      <c r="D68" s="8" t="s">
        <v>20</v>
      </c>
      <c r="E68" s="8">
        <v>8.0</v>
      </c>
      <c r="F68" s="8" t="s">
        <v>103</v>
      </c>
      <c r="G68" s="6">
        <f t="shared" si="1"/>
        <v>0.4143646409</v>
      </c>
    </row>
    <row r="69">
      <c r="A69" s="8" t="s">
        <v>104</v>
      </c>
      <c r="B69" s="8">
        <v>7000.0</v>
      </c>
      <c r="C69" s="8" t="s">
        <v>15</v>
      </c>
      <c r="D69" s="8" t="s">
        <v>22</v>
      </c>
      <c r="E69" s="8">
        <v>8.0</v>
      </c>
      <c r="F69" s="8" t="s">
        <v>105</v>
      </c>
      <c r="G69" s="6">
        <f t="shared" si="1"/>
        <v>9.668508287</v>
      </c>
    </row>
    <row r="70">
      <c r="A70" s="8" t="s">
        <v>106</v>
      </c>
      <c r="B70" s="8">
        <v>1000.0</v>
      </c>
      <c r="C70" s="8" t="s">
        <v>15</v>
      </c>
      <c r="D70" s="8" t="s">
        <v>20</v>
      </c>
      <c r="E70" s="8">
        <v>8.0</v>
      </c>
      <c r="F70" s="8" t="s">
        <v>105</v>
      </c>
      <c r="G70" s="6">
        <f t="shared" si="1"/>
        <v>1.38121547</v>
      </c>
    </row>
    <row r="71">
      <c r="A71" s="8" t="s">
        <v>107</v>
      </c>
      <c r="B71" s="8">
        <v>1400.0</v>
      </c>
      <c r="C71" s="8" t="s">
        <v>15</v>
      </c>
      <c r="D71" s="8" t="s">
        <v>38</v>
      </c>
      <c r="E71" s="8">
        <v>8.0</v>
      </c>
      <c r="F71" s="8" t="s">
        <v>105</v>
      </c>
      <c r="G71" s="6">
        <f t="shared" si="1"/>
        <v>1.933701657</v>
      </c>
    </row>
    <row r="72">
      <c r="A72" s="8" t="s">
        <v>108</v>
      </c>
      <c r="B72" s="8">
        <v>700.0</v>
      </c>
      <c r="C72" s="8" t="s">
        <v>15</v>
      </c>
      <c r="D72" s="8" t="s">
        <v>25</v>
      </c>
      <c r="E72" s="8">
        <v>9.0</v>
      </c>
      <c r="F72" s="8" t="s">
        <v>105</v>
      </c>
      <c r="G72" s="6">
        <f t="shared" si="1"/>
        <v>0.9668508287</v>
      </c>
    </row>
    <row r="73">
      <c r="A73" s="8" t="s">
        <v>109</v>
      </c>
      <c r="B73" s="8">
        <v>1000.0</v>
      </c>
      <c r="C73" s="8" t="s">
        <v>15</v>
      </c>
      <c r="D73" s="8" t="s">
        <v>20</v>
      </c>
      <c r="E73" s="8">
        <v>9.0</v>
      </c>
      <c r="F73" s="8" t="s">
        <v>110</v>
      </c>
      <c r="G73" s="6">
        <f t="shared" si="1"/>
        <v>1.38121547</v>
      </c>
    </row>
    <row r="74">
      <c r="A74" s="8" t="s">
        <v>111</v>
      </c>
      <c r="B74" s="8">
        <v>450.0</v>
      </c>
      <c r="C74" s="8" t="s">
        <v>15</v>
      </c>
      <c r="D74" s="8" t="s">
        <v>20</v>
      </c>
      <c r="E74" s="8">
        <v>9.0</v>
      </c>
      <c r="F74" s="8" t="s">
        <v>110</v>
      </c>
      <c r="G74" s="6">
        <f t="shared" si="1"/>
        <v>0.6215469613</v>
      </c>
    </row>
    <row r="75">
      <c r="A75" s="8" t="s">
        <v>25</v>
      </c>
      <c r="B75" s="8">
        <v>250.0</v>
      </c>
      <c r="C75" s="8" t="s">
        <v>15</v>
      </c>
      <c r="D75" s="8" t="s">
        <v>25</v>
      </c>
      <c r="E75" s="8">
        <v>9.0</v>
      </c>
      <c r="F75" s="8" t="s">
        <v>110</v>
      </c>
      <c r="G75" s="6">
        <f t="shared" si="1"/>
        <v>0.3453038674</v>
      </c>
    </row>
    <row r="76">
      <c r="A76" s="8" t="s">
        <v>112</v>
      </c>
      <c r="B76" s="8">
        <v>1000.0</v>
      </c>
      <c r="C76" s="8" t="s">
        <v>15</v>
      </c>
      <c r="D76" s="8" t="s">
        <v>54</v>
      </c>
      <c r="E76" s="8">
        <v>9.0</v>
      </c>
      <c r="F76" s="8" t="s">
        <v>110</v>
      </c>
      <c r="G76" s="6">
        <f t="shared" si="1"/>
        <v>1.38121547</v>
      </c>
    </row>
    <row r="77">
      <c r="A77" s="8" t="s">
        <v>113</v>
      </c>
      <c r="B77" s="8">
        <v>3000.0</v>
      </c>
      <c r="C77" s="8" t="s">
        <v>15</v>
      </c>
      <c r="D77" s="8" t="s">
        <v>54</v>
      </c>
      <c r="E77" s="8">
        <v>9.0</v>
      </c>
      <c r="F77" s="8" t="s">
        <v>110</v>
      </c>
      <c r="G77" s="6">
        <f t="shared" si="1"/>
        <v>4.143646409</v>
      </c>
    </row>
    <row r="78">
      <c r="A78" s="8" t="s">
        <v>114</v>
      </c>
      <c r="B78" s="8">
        <v>1000.0</v>
      </c>
      <c r="C78" s="8" t="s">
        <v>15</v>
      </c>
      <c r="D78" s="8" t="s">
        <v>22</v>
      </c>
      <c r="E78" s="8">
        <v>9.0</v>
      </c>
      <c r="F78" s="8" t="s">
        <v>110</v>
      </c>
      <c r="G78" s="6">
        <f t="shared" si="1"/>
        <v>1.38121547</v>
      </c>
    </row>
    <row r="79">
      <c r="A79" s="8" t="s">
        <v>115</v>
      </c>
      <c r="B79" s="8">
        <v>2000.0</v>
      </c>
      <c r="C79" s="8" t="s">
        <v>15</v>
      </c>
      <c r="D79" s="8" t="s">
        <v>22</v>
      </c>
      <c r="E79" s="8">
        <v>9.0</v>
      </c>
      <c r="F79" s="8" t="s">
        <v>110</v>
      </c>
      <c r="G79" s="6">
        <f t="shared" si="1"/>
        <v>2.762430939</v>
      </c>
    </row>
    <row r="80">
      <c r="A80" s="8" t="s">
        <v>116</v>
      </c>
      <c r="B80" s="8">
        <v>13000.0</v>
      </c>
      <c r="C80" s="8" t="s">
        <v>15</v>
      </c>
      <c r="D80" s="8" t="s">
        <v>54</v>
      </c>
      <c r="E80" s="8">
        <v>9.0</v>
      </c>
      <c r="F80" s="8" t="s">
        <v>110</v>
      </c>
      <c r="G80" s="6">
        <f t="shared" si="1"/>
        <v>17.9558011</v>
      </c>
    </row>
    <row r="81">
      <c r="A81" s="8" t="s">
        <v>117</v>
      </c>
      <c r="B81" s="8">
        <v>6050.0</v>
      </c>
      <c r="C81" s="8" t="s">
        <v>15</v>
      </c>
      <c r="D81" s="8" t="s">
        <v>22</v>
      </c>
      <c r="E81" s="8">
        <v>10.0</v>
      </c>
      <c r="F81" s="8" t="s">
        <v>110</v>
      </c>
      <c r="G81" s="6">
        <f t="shared" si="1"/>
        <v>8.356353591</v>
      </c>
    </row>
    <row r="82">
      <c r="A82" s="8" t="s">
        <v>118</v>
      </c>
      <c r="B82" s="8">
        <v>1000.0</v>
      </c>
      <c r="C82" s="8" t="s">
        <v>15</v>
      </c>
      <c r="D82" s="8" t="s">
        <v>20</v>
      </c>
      <c r="E82" s="8">
        <v>10.0</v>
      </c>
      <c r="F82" s="8" t="s">
        <v>110</v>
      </c>
      <c r="G82" s="6">
        <f t="shared" si="1"/>
        <v>1.38121547</v>
      </c>
    </row>
    <row r="83">
      <c r="A83" s="8" t="s">
        <v>29</v>
      </c>
      <c r="B83" s="8">
        <v>700.0</v>
      </c>
      <c r="C83" s="8" t="s">
        <v>15</v>
      </c>
      <c r="D83" s="8" t="s">
        <v>29</v>
      </c>
      <c r="E83" s="8">
        <v>10.0</v>
      </c>
      <c r="F83" s="8" t="s">
        <v>110</v>
      </c>
      <c r="G83" s="6">
        <f t="shared" si="1"/>
        <v>0.9668508287</v>
      </c>
    </row>
    <row r="84">
      <c r="A84" s="8" t="s">
        <v>119</v>
      </c>
      <c r="B84" s="8">
        <v>2900.0</v>
      </c>
      <c r="C84" s="8" t="s">
        <v>15</v>
      </c>
      <c r="D84" s="8" t="s">
        <v>20</v>
      </c>
      <c r="E84" s="8">
        <v>11.0</v>
      </c>
      <c r="F84" s="8" t="s">
        <v>110</v>
      </c>
      <c r="G84" s="6">
        <f t="shared" si="1"/>
        <v>4.005524862</v>
      </c>
    </row>
    <row r="85">
      <c r="A85" s="8" t="s">
        <v>120</v>
      </c>
      <c r="B85" s="8">
        <v>300.0</v>
      </c>
      <c r="C85" s="8" t="s">
        <v>15</v>
      </c>
      <c r="D85" s="8" t="s">
        <v>17</v>
      </c>
      <c r="E85" s="8">
        <v>11.0</v>
      </c>
      <c r="F85" s="8" t="s">
        <v>103</v>
      </c>
      <c r="G85" s="6">
        <f t="shared" si="1"/>
        <v>0.4143646409</v>
      </c>
    </row>
    <row r="86">
      <c r="A86" s="8" t="s">
        <v>121</v>
      </c>
      <c r="B86" s="8">
        <v>500.0</v>
      </c>
      <c r="C86" s="8" t="s">
        <v>15</v>
      </c>
      <c r="D86" s="8" t="s">
        <v>20</v>
      </c>
      <c r="E86" s="8">
        <v>11.0</v>
      </c>
      <c r="F86" s="8" t="s">
        <v>103</v>
      </c>
      <c r="G86" s="6">
        <f t="shared" si="1"/>
        <v>0.6906077348</v>
      </c>
    </row>
    <row r="87">
      <c r="A87" s="8" t="s">
        <v>122</v>
      </c>
      <c r="B87" s="8">
        <v>350.0</v>
      </c>
      <c r="C87" s="8" t="s">
        <v>15</v>
      </c>
      <c r="D87" s="8" t="s">
        <v>25</v>
      </c>
      <c r="E87" s="8">
        <v>11.0</v>
      </c>
      <c r="F87" s="8" t="s">
        <v>103</v>
      </c>
      <c r="G87" s="6">
        <f t="shared" si="1"/>
        <v>0.4834254144</v>
      </c>
    </row>
    <row r="88">
      <c r="A88" s="8" t="s">
        <v>25</v>
      </c>
      <c r="B88" s="8">
        <v>250.0</v>
      </c>
      <c r="C88" s="8" t="s">
        <v>15</v>
      </c>
      <c r="D88" s="8" t="s">
        <v>25</v>
      </c>
      <c r="E88" s="8">
        <v>11.0</v>
      </c>
      <c r="F88" s="8" t="s">
        <v>103</v>
      </c>
      <c r="G88" s="6">
        <f t="shared" si="1"/>
        <v>0.3453038674</v>
      </c>
    </row>
    <row r="89">
      <c r="A89" s="8" t="s">
        <v>123</v>
      </c>
      <c r="B89" s="8">
        <v>50.0</v>
      </c>
      <c r="C89" s="8" t="s">
        <v>15</v>
      </c>
      <c r="D89" s="8" t="s">
        <v>33</v>
      </c>
      <c r="E89" s="8">
        <v>11.0</v>
      </c>
      <c r="F89" s="8" t="s">
        <v>103</v>
      </c>
      <c r="G89" s="6">
        <f t="shared" si="1"/>
        <v>0.06906077348</v>
      </c>
    </row>
    <row r="90">
      <c r="A90" s="8" t="s">
        <v>124</v>
      </c>
      <c r="B90" s="8">
        <v>50.0</v>
      </c>
      <c r="C90" s="8" t="s">
        <v>15</v>
      </c>
      <c r="D90" s="8" t="s">
        <v>33</v>
      </c>
      <c r="E90" s="8">
        <v>11.0</v>
      </c>
      <c r="F90" s="8" t="s">
        <v>103</v>
      </c>
      <c r="G90" s="6">
        <f t="shared" si="1"/>
        <v>0.06906077348</v>
      </c>
    </row>
    <row r="91">
      <c r="A91" s="8" t="s">
        <v>125</v>
      </c>
      <c r="B91" s="8">
        <v>7200.0</v>
      </c>
      <c r="C91" s="8" t="s">
        <v>15</v>
      </c>
      <c r="D91" s="8" t="s">
        <v>22</v>
      </c>
      <c r="E91" s="8">
        <v>11.0</v>
      </c>
      <c r="F91" s="8" t="s">
        <v>39</v>
      </c>
      <c r="G91" s="6">
        <f t="shared" si="1"/>
        <v>9.944751381</v>
      </c>
    </row>
    <row r="92">
      <c r="A92" s="8" t="s">
        <v>126</v>
      </c>
      <c r="B92" s="8">
        <v>600.0</v>
      </c>
      <c r="C92" s="8" t="s">
        <v>15</v>
      </c>
      <c r="D92" s="8" t="s">
        <v>33</v>
      </c>
      <c r="E92" s="8">
        <v>11.0</v>
      </c>
      <c r="F92" s="8" t="s">
        <v>39</v>
      </c>
      <c r="G92" s="6">
        <f t="shared" si="1"/>
        <v>0.8287292818</v>
      </c>
    </row>
    <row r="93">
      <c r="A93" s="8" t="s">
        <v>127</v>
      </c>
      <c r="B93" s="8">
        <v>700.0</v>
      </c>
      <c r="C93" s="8" t="s">
        <v>15</v>
      </c>
      <c r="D93" s="8" t="s">
        <v>38</v>
      </c>
      <c r="E93" s="8">
        <v>11.0</v>
      </c>
      <c r="F93" s="8" t="s">
        <v>39</v>
      </c>
      <c r="G93" s="6">
        <f t="shared" si="1"/>
        <v>0.9668508287</v>
      </c>
    </row>
    <row r="94">
      <c r="A94" s="8" t="s">
        <v>128</v>
      </c>
      <c r="B94" s="8">
        <v>3000.0</v>
      </c>
      <c r="C94" s="8" t="s">
        <v>15</v>
      </c>
      <c r="D94" s="8" t="s">
        <v>20</v>
      </c>
      <c r="E94" s="8">
        <v>11.0</v>
      </c>
      <c r="F94" s="8" t="s">
        <v>39</v>
      </c>
      <c r="G94" s="6">
        <f t="shared" si="1"/>
        <v>4.143646409</v>
      </c>
    </row>
    <row r="95">
      <c r="A95" s="8" t="s">
        <v>129</v>
      </c>
      <c r="B95" s="8">
        <v>2000.0</v>
      </c>
      <c r="C95" s="8" t="s">
        <v>15</v>
      </c>
      <c r="D95" s="8" t="s">
        <v>20</v>
      </c>
      <c r="E95" s="8">
        <v>12.0</v>
      </c>
      <c r="F95" s="8" t="s">
        <v>39</v>
      </c>
      <c r="G95" s="6">
        <f t="shared" si="1"/>
        <v>2.762430939</v>
      </c>
    </row>
    <row r="96">
      <c r="A96" s="8" t="s">
        <v>130</v>
      </c>
      <c r="B96" s="8">
        <v>1000.0</v>
      </c>
      <c r="C96" s="8" t="s">
        <v>15</v>
      </c>
      <c r="D96" s="8" t="s">
        <v>69</v>
      </c>
      <c r="E96" s="8">
        <v>12.0</v>
      </c>
      <c r="F96" s="8" t="s">
        <v>39</v>
      </c>
      <c r="G96" s="6">
        <f t="shared" si="1"/>
        <v>1.38121547</v>
      </c>
    </row>
    <row r="97">
      <c r="A97" s="8" t="s">
        <v>131</v>
      </c>
      <c r="B97" s="8">
        <v>700.0</v>
      </c>
      <c r="C97" s="8" t="s">
        <v>15</v>
      </c>
      <c r="D97" s="8" t="s">
        <v>69</v>
      </c>
      <c r="E97" s="8">
        <v>12.0</v>
      </c>
      <c r="F97" s="8" t="s">
        <v>39</v>
      </c>
      <c r="G97" s="6">
        <f t="shared" si="1"/>
        <v>0.9668508287</v>
      </c>
    </row>
    <row r="98">
      <c r="A98" s="8" t="s">
        <v>132</v>
      </c>
      <c r="B98" s="8">
        <v>300.0</v>
      </c>
      <c r="C98" s="8" t="s">
        <v>15</v>
      </c>
      <c r="D98" s="8" t="s">
        <v>54</v>
      </c>
      <c r="E98" s="8">
        <v>12.0</v>
      </c>
      <c r="F98" s="8" t="s">
        <v>39</v>
      </c>
      <c r="G98" s="6">
        <f t="shared" si="1"/>
        <v>0.4143646409</v>
      </c>
    </row>
    <row r="99">
      <c r="A99" s="8" t="s">
        <v>133</v>
      </c>
      <c r="B99" s="8">
        <v>1295.0</v>
      </c>
      <c r="C99" s="8" t="s">
        <v>15</v>
      </c>
      <c r="D99" s="8" t="s">
        <v>29</v>
      </c>
      <c r="E99" s="8">
        <v>12.0</v>
      </c>
      <c r="F99" s="8" t="s">
        <v>39</v>
      </c>
      <c r="G99" s="6">
        <f t="shared" si="1"/>
        <v>1.788674033</v>
      </c>
    </row>
    <row r="100">
      <c r="A100" s="8" t="s">
        <v>134</v>
      </c>
      <c r="B100" s="8">
        <v>895.0</v>
      </c>
      <c r="C100" s="8" t="s">
        <v>15</v>
      </c>
      <c r="D100" s="8" t="s">
        <v>33</v>
      </c>
      <c r="E100" s="8">
        <v>12.0</v>
      </c>
      <c r="F100" s="8" t="s">
        <v>39</v>
      </c>
      <c r="G100" s="6">
        <f t="shared" si="1"/>
        <v>1.236187845</v>
      </c>
    </row>
    <row r="101">
      <c r="A101" s="8" t="s">
        <v>135</v>
      </c>
      <c r="B101" s="8">
        <v>590.0</v>
      </c>
      <c r="C101" s="8" t="s">
        <v>15</v>
      </c>
      <c r="D101" s="8" t="s">
        <v>33</v>
      </c>
      <c r="E101" s="8">
        <v>12.0</v>
      </c>
      <c r="F101" s="8" t="s">
        <v>39</v>
      </c>
      <c r="G101" s="6">
        <f t="shared" si="1"/>
        <v>0.8149171271</v>
      </c>
    </row>
    <row r="102">
      <c r="A102" s="8" t="s">
        <v>136</v>
      </c>
      <c r="B102" s="8">
        <v>1700.0</v>
      </c>
      <c r="C102" s="8" t="s">
        <v>15</v>
      </c>
      <c r="D102" s="8" t="s">
        <v>20</v>
      </c>
      <c r="E102" s="8">
        <v>12.0</v>
      </c>
      <c r="F102" s="8" t="s">
        <v>39</v>
      </c>
      <c r="G102" s="6">
        <f t="shared" si="1"/>
        <v>2.348066298</v>
      </c>
    </row>
    <row r="103">
      <c r="A103" s="8" t="s">
        <v>137</v>
      </c>
      <c r="B103" s="8">
        <v>500.0</v>
      </c>
      <c r="C103" s="8" t="s">
        <v>15</v>
      </c>
      <c r="D103" s="8" t="s">
        <v>20</v>
      </c>
      <c r="E103" s="8">
        <v>12.0</v>
      </c>
      <c r="F103" s="8" t="s">
        <v>39</v>
      </c>
      <c r="G103" s="6">
        <f t="shared" si="1"/>
        <v>0.6906077348</v>
      </c>
    </row>
    <row r="104">
      <c r="A104" s="8" t="s">
        <v>138</v>
      </c>
      <c r="B104" s="8">
        <v>7200.0</v>
      </c>
      <c r="C104" s="8" t="s">
        <v>15</v>
      </c>
      <c r="D104" s="8" t="s">
        <v>22</v>
      </c>
      <c r="E104" s="8">
        <v>12.0</v>
      </c>
      <c r="F104" s="8" t="s">
        <v>39</v>
      </c>
      <c r="G104" s="6">
        <f t="shared" si="1"/>
        <v>9.944751381</v>
      </c>
    </row>
    <row r="105">
      <c r="A105" s="8" t="s">
        <v>139</v>
      </c>
      <c r="B105" s="8">
        <v>3500.0</v>
      </c>
      <c r="C105" s="8" t="s">
        <v>15</v>
      </c>
      <c r="D105" s="8" t="s">
        <v>20</v>
      </c>
      <c r="E105" s="8">
        <v>12.0</v>
      </c>
      <c r="F105" s="8" t="s">
        <v>39</v>
      </c>
      <c r="G105" s="6">
        <f t="shared" si="1"/>
        <v>4.834254144</v>
      </c>
    </row>
    <row r="106">
      <c r="A106" s="8" t="s">
        <v>140</v>
      </c>
      <c r="B106" s="8">
        <v>1000.0</v>
      </c>
      <c r="C106" s="8" t="s">
        <v>15</v>
      </c>
      <c r="D106" s="8" t="s">
        <v>38</v>
      </c>
      <c r="E106" s="8">
        <v>12.0</v>
      </c>
      <c r="F106" s="8" t="s">
        <v>39</v>
      </c>
      <c r="G106" s="6">
        <f t="shared" si="1"/>
        <v>1.38121547</v>
      </c>
    </row>
    <row r="107">
      <c r="A107" s="8" t="s">
        <v>141</v>
      </c>
      <c r="B107" s="8">
        <v>300.0</v>
      </c>
      <c r="C107" s="8" t="s">
        <v>15</v>
      </c>
      <c r="D107" s="8" t="s">
        <v>20</v>
      </c>
      <c r="E107" s="8">
        <v>13.0</v>
      </c>
      <c r="F107" s="8" t="s">
        <v>39</v>
      </c>
      <c r="G107" s="6">
        <f t="shared" si="1"/>
        <v>0.4143646409</v>
      </c>
    </row>
    <row r="108">
      <c r="A108" s="8" t="s">
        <v>142</v>
      </c>
      <c r="B108" s="8">
        <v>1550.0</v>
      </c>
      <c r="C108" s="8" t="s">
        <v>15</v>
      </c>
      <c r="D108" s="8" t="s">
        <v>69</v>
      </c>
      <c r="E108" s="8">
        <v>13.0</v>
      </c>
      <c r="F108" s="8" t="s">
        <v>39</v>
      </c>
      <c r="G108" s="6">
        <f t="shared" si="1"/>
        <v>2.140883978</v>
      </c>
    </row>
    <row r="109">
      <c r="A109" s="8" t="s">
        <v>143</v>
      </c>
      <c r="B109" s="8">
        <v>1200.0</v>
      </c>
      <c r="C109" s="8" t="s">
        <v>15</v>
      </c>
      <c r="D109" s="8" t="s">
        <v>29</v>
      </c>
      <c r="E109" s="8">
        <v>13.0</v>
      </c>
      <c r="F109" s="8" t="s">
        <v>39</v>
      </c>
      <c r="G109" s="6">
        <f t="shared" si="1"/>
        <v>1.657458564</v>
      </c>
    </row>
    <row r="110">
      <c r="A110" s="8" t="s">
        <v>144</v>
      </c>
      <c r="B110" s="8">
        <v>3500.0</v>
      </c>
      <c r="C110" s="8" t="s">
        <v>15</v>
      </c>
      <c r="D110" s="8" t="s">
        <v>20</v>
      </c>
      <c r="E110" s="8">
        <v>13.0</v>
      </c>
      <c r="F110" s="8" t="s">
        <v>39</v>
      </c>
      <c r="G110" s="6">
        <f t="shared" si="1"/>
        <v>4.834254144</v>
      </c>
    </row>
    <row r="111">
      <c r="A111" s="8" t="s">
        <v>145</v>
      </c>
      <c r="B111" s="8">
        <v>7200.0</v>
      </c>
      <c r="C111" s="8" t="s">
        <v>15</v>
      </c>
      <c r="D111" s="8" t="s">
        <v>22</v>
      </c>
      <c r="E111" s="8">
        <v>13.0</v>
      </c>
      <c r="F111" s="8" t="s">
        <v>39</v>
      </c>
      <c r="G111" s="6">
        <f t="shared" si="1"/>
        <v>9.944751381</v>
      </c>
    </row>
    <row r="112">
      <c r="A112" s="8" t="s">
        <v>146</v>
      </c>
      <c r="B112" s="8">
        <v>240.0</v>
      </c>
      <c r="C112" s="8" t="s">
        <v>15</v>
      </c>
      <c r="D112" s="8" t="s">
        <v>20</v>
      </c>
      <c r="E112" s="8">
        <v>14.0</v>
      </c>
      <c r="F112" s="8" t="s">
        <v>103</v>
      </c>
      <c r="G112" s="6">
        <f t="shared" si="1"/>
        <v>0.3314917127</v>
      </c>
    </row>
    <row r="113">
      <c r="A113" s="8" t="s">
        <v>147</v>
      </c>
      <c r="B113" s="8">
        <v>50.0</v>
      </c>
      <c r="C113" s="8" t="s">
        <v>15</v>
      </c>
      <c r="D113" s="8" t="s">
        <v>20</v>
      </c>
      <c r="E113" s="8">
        <v>14.0</v>
      </c>
      <c r="F113" s="8" t="s">
        <v>103</v>
      </c>
      <c r="G113" s="6">
        <f t="shared" si="1"/>
        <v>0.06906077348</v>
      </c>
    </row>
    <row r="114">
      <c r="A114" s="8" t="s">
        <v>148</v>
      </c>
      <c r="B114" s="8">
        <v>50.0</v>
      </c>
      <c r="C114" s="8" t="s">
        <v>15</v>
      </c>
      <c r="D114" s="8" t="s">
        <v>20</v>
      </c>
      <c r="E114" s="8">
        <v>14.0</v>
      </c>
      <c r="F114" s="8" t="s">
        <v>103</v>
      </c>
      <c r="G114" s="6">
        <f t="shared" si="1"/>
        <v>0.06906077348</v>
      </c>
    </row>
    <row r="115">
      <c r="A115" s="8" t="s">
        <v>149</v>
      </c>
      <c r="B115" s="8">
        <v>40.0</v>
      </c>
      <c r="C115" s="8" t="s">
        <v>15</v>
      </c>
      <c r="D115" s="8" t="s">
        <v>20</v>
      </c>
      <c r="E115" s="8">
        <v>14.0</v>
      </c>
      <c r="F115" s="8" t="s">
        <v>103</v>
      </c>
      <c r="G115" s="6">
        <f t="shared" si="1"/>
        <v>0.05524861878</v>
      </c>
    </row>
    <row r="116">
      <c r="A116" s="8" t="s">
        <v>150</v>
      </c>
      <c r="B116" s="8">
        <v>1000.0</v>
      </c>
      <c r="C116" s="8" t="s">
        <v>15</v>
      </c>
      <c r="D116" s="8" t="s">
        <v>17</v>
      </c>
      <c r="E116" s="8">
        <v>14.0</v>
      </c>
      <c r="F116" s="8" t="s">
        <v>103</v>
      </c>
      <c r="G116" s="6">
        <f t="shared" si="1"/>
        <v>1.38121547</v>
      </c>
    </row>
    <row r="117">
      <c r="A117" s="8" t="s">
        <v>151</v>
      </c>
      <c r="B117" s="8">
        <v>1000.0</v>
      </c>
      <c r="C117" s="8" t="s">
        <v>15</v>
      </c>
      <c r="D117" s="8" t="s">
        <v>20</v>
      </c>
      <c r="E117" s="8">
        <v>14.0</v>
      </c>
      <c r="F117" s="8" t="s">
        <v>152</v>
      </c>
      <c r="G117" s="6">
        <f t="shared" si="1"/>
        <v>1.38121547</v>
      </c>
    </row>
    <row r="118">
      <c r="A118" s="8" t="s">
        <v>153</v>
      </c>
      <c r="B118" s="8">
        <v>9500.0</v>
      </c>
      <c r="C118" s="8" t="s">
        <v>15</v>
      </c>
      <c r="D118" s="8" t="s">
        <v>22</v>
      </c>
      <c r="E118" s="8">
        <v>14.0</v>
      </c>
      <c r="F118" s="8" t="s">
        <v>152</v>
      </c>
      <c r="G118" s="6">
        <f t="shared" si="1"/>
        <v>13.12154696</v>
      </c>
    </row>
    <row r="119">
      <c r="A119" s="8" t="s">
        <v>154</v>
      </c>
      <c r="B119" s="8">
        <v>300.0</v>
      </c>
      <c r="C119" s="8" t="s">
        <v>15</v>
      </c>
      <c r="D119" s="8" t="s">
        <v>25</v>
      </c>
      <c r="E119" s="8">
        <v>14.0</v>
      </c>
      <c r="F119" s="8" t="s">
        <v>152</v>
      </c>
      <c r="G119" s="6">
        <f t="shared" si="1"/>
        <v>0.4143646409</v>
      </c>
    </row>
    <row r="120">
      <c r="A120" s="8" t="s">
        <v>155</v>
      </c>
      <c r="B120" s="8">
        <v>800.0</v>
      </c>
      <c r="C120" s="8" t="s">
        <v>15</v>
      </c>
      <c r="D120" s="8" t="s">
        <v>38</v>
      </c>
      <c r="E120" s="8">
        <v>14.0</v>
      </c>
      <c r="F120" s="8" t="s">
        <v>152</v>
      </c>
      <c r="G120" s="6">
        <f t="shared" si="1"/>
        <v>1.104972376</v>
      </c>
    </row>
    <row r="121">
      <c r="A121" s="8" t="s">
        <v>156</v>
      </c>
      <c r="B121" s="8">
        <v>400.0</v>
      </c>
      <c r="C121" s="8" t="s">
        <v>15</v>
      </c>
      <c r="D121" s="8" t="s">
        <v>20</v>
      </c>
      <c r="E121" s="8">
        <v>14.0</v>
      </c>
      <c r="F121" s="8" t="s">
        <v>152</v>
      </c>
      <c r="G121" s="6">
        <f t="shared" si="1"/>
        <v>0.5524861878</v>
      </c>
    </row>
    <row r="122">
      <c r="A122" s="8" t="s">
        <v>30</v>
      </c>
      <c r="B122" s="8">
        <v>450.0</v>
      </c>
      <c r="C122" s="8" t="s">
        <v>15</v>
      </c>
      <c r="D122" s="8" t="s">
        <v>25</v>
      </c>
      <c r="E122" s="8">
        <v>14.0</v>
      </c>
      <c r="F122" s="8" t="s">
        <v>152</v>
      </c>
      <c r="G122" s="6">
        <f t="shared" si="1"/>
        <v>0.6215469613</v>
      </c>
    </row>
    <row r="123">
      <c r="A123" s="8" t="s">
        <v>157</v>
      </c>
      <c r="B123" s="8">
        <v>2000.0</v>
      </c>
      <c r="C123" s="8" t="s">
        <v>15</v>
      </c>
      <c r="D123" s="8" t="s">
        <v>20</v>
      </c>
      <c r="E123" s="8">
        <v>14.0</v>
      </c>
      <c r="F123" s="8" t="s">
        <v>152</v>
      </c>
      <c r="G123" s="6">
        <f t="shared" si="1"/>
        <v>2.762430939</v>
      </c>
    </row>
    <row r="124">
      <c r="A124" s="8" t="s">
        <v>158</v>
      </c>
      <c r="B124" s="8">
        <v>50.0</v>
      </c>
      <c r="C124" s="8" t="s">
        <v>15</v>
      </c>
      <c r="D124" s="8" t="s">
        <v>20</v>
      </c>
      <c r="E124" s="8">
        <v>15.0</v>
      </c>
      <c r="F124" s="8" t="s">
        <v>103</v>
      </c>
      <c r="G124" s="6">
        <f t="shared" si="1"/>
        <v>0.06906077348</v>
      </c>
    </row>
    <row r="125">
      <c r="A125" s="8" t="s">
        <v>159</v>
      </c>
      <c r="B125" s="8">
        <v>100.0</v>
      </c>
      <c r="C125" s="8" t="s">
        <v>15</v>
      </c>
      <c r="D125" s="8" t="s">
        <v>20</v>
      </c>
      <c r="E125" s="8">
        <v>15.0</v>
      </c>
      <c r="F125" s="8" t="s">
        <v>103</v>
      </c>
      <c r="G125" s="6">
        <f t="shared" si="1"/>
        <v>0.138121547</v>
      </c>
    </row>
    <row r="126">
      <c r="A126" s="8" t="s">
        <v>160</v>
      </c>
      <c r="B126" s="8">
        <v>180.0</v>
      </c>
      <c r="C126" s="8" t="s">
        <v>15</v>
      </c>
      <c r="D126" s="8" t="s">
        <v>25</v>
      </c>
      <c r="E126" s="8">
        <v>15.0</v>
      </c>
      <c r="F126" s="8" t="s">
        <v>103</v>
      </c>
      <c r="G126" s="6">
        <f t="shared" si="1"/>
        <v>0.2486187845</v>
      </c>
    </row>
    <row r="127">
      <c r="A127" s="8" t="s">
        <v>161</v>
      </c>
      <c r="B127" s="8">
        <v>350.0</v>
      </c>
      <c r="C127" s="8" t="s">
        <v>15</v>
      </c>
      <c r="D127" s="8" t="s">
        <v>25</v>
      </c>
      <c r="E127" s="8">
        <v>15.0</v>
      </c>
      <c r="F127" s="8" t="s">
        <v>103</v>
      </c>
      <c r="G127" s="6">
        <f t="shared" si="1"/>
        <v>0.4834254144</v>
      </c>
    </row>
    <row r="128">
      <c r="A128" s="8" t="s">
        <v>162</v>
      </c>
      <c r="B128" s="8">
        <v>500.0</v>
      </c>
      <c r="C128" s="8" t="s">
        <v>15</v>
      </c>
      <c r="D128" s="8" t="s">
        <v>69</v>
      </c>
      <c r="E128" s="8">
        <v>15.0</v>
      </c>
      <c r="F128" s="8" t="s">
        <v>103</v>
      </c>
      <c r="G128" s="6">
        <f t="shared" si="1"/>
        <v>0.6906077348</v>
      </c>
    </row>
    <row r="129">
      <c r="A129" s="8" t="s">
        <v>163</v>
      </c>
      <c r="B129" s="8">
        <v>200.0</v>
      </c>
      <c r="C129" s="8" t="s">
        <v>15</v>
      </c>
      <c r="D129" s="8" t="s">
        <v>25</v>
      </c>
      <c r="E129" s="8">
        <v>15.0</v>
      </c>
      <c r="F129" s="8" t="s">
        <v>103</v>
      </c>
      <c r="G129" s="6">
        <f t="shared" si="1"/>
        <v>0.2762430939</v>
      </c>
    </row>
    <row r="130">
      <c r="A130" s="8" t="s">
        <v>164</v>
      </c>
      <c r="B130" s="8">
        <v>50.0</v>
      </c>
      <c r="C130" s="8" t="s">
        <v>15</v>
      </c>
      <c r="D130" s="8" t="s">
        <v>20</v>
      </c>
      <c r="E130" s="8">
        <v>15.0</v>
      </c>
      <c r="F130" s="8" t="s">
        <v>103</v>
      </c>
      <c r="G130" s="6">
        <f t="shared" si="1"/>
        <v>0.06906077348</v>
      </c>
    </row>
    <row r="131">
      <c r="A131" s="8" t="s">
        <v>165</v>
      </c>
      <c r="B131" s="8">
        <v>100.0</v>
      </c>
      <c r="C131" s="8" t="s">
        <v>15</v>
      </c>
      <c r="D131" s="8" t="s">
        <v>20</v>
      </c>
      <c r="E131" s="8">
        <v>15.0</v>
      </c>
      <c r="F131" s="8" t="s">
        <v>103</v>
      </c>
      <c r="G131" s="6">
        <f t="shared" si="1"/>
        <v>0.138121547</v>
      </c>
    </row>
    <row r="132">
      <c r="A132" s="8" t="s">
        <v>166</v>
      </c>
      <c r="B132" s="8">
        <v>2000.0</v>
      </c>
      <c r="C132" s="8" t="s">
        <v>15</v>
      </c>
      <c r="D132" s="8" t="s">
        <v>22</v>
      </c>
      <c r="E132" s="8">
        <v>16.0</v>
      </c>
      <c r="F132" s="8" t="s">
        <v>167</v>
      </c>
      <c r="G132" s="6">
        <f t="shared" si="1"/>
        <v>2.762430939</v>
      </c>
    </row>
    <row r="133">
      <c r="A133" s="8" t="s">
        <v>168</v>
      </c>
      <c r="B133" s="8">
        <v>500.0</v>
      </c>
      <c r="C133" s="8" t="s">
        <v>15</v>
      </c>
      <c r="D133" s="8" t="s">
        <v>17</v>
      </c>
      <c r="E133" s="8">
        <v>16.0</v>
      </c>
      <c r="F133" s="8" t="s">
        <v>167</v>
      </c>
      <c r="G133" s="6">
        <f t="shared" si="1"/>
        <v>0.6906077348</v>
      </c>
    </row>
    <row r="134">
      <c r="A134" s="8" t="s">
        <v>169</v>
      </c>
      <c r="B134" s="8">
        <v>19000.0</v>
      </c>
      <c r="C134" s="8" t="s">
        <v>15</v>
      </c>
      <c r="D134" s="8" t="s">
        <v>22</v>
      </c>
      <c r="E134" s="8">
        <v>16.0</v>
      </c>
      <c r="F134" s="8" t="s">
        <v>170</v>
      </c>
      <c r="G134" s="6">
        <f t="shared" si="1"/>
        <v>26.24309392</v>
      </c>
    </row>
    <row r="135">
      <c r="A135" s="8" t="s">
        <v>171</v>
      </c>
      <c r="B135" s="8">
        <v>600.0</v>
      </c>
      <c r="C135" s="8" t="s">
        <v>15</v>
      </c>
      <c r="D135" s="8" t="s">
        <v>29</v>
      </c>
      <c r="E135" s="8">
        <v>16.0</v>
      </c>
      <c r="F135" s="8" t="s">
        <v>170</v>
      </c>
      <c r="G135" s="6">
        <f t="shared" si="1"/>
        <v>0.8287292818</v>
      </c>
    </row>
    <row r="136">
      <c r="A136" s="8" t="s">
        <v>164</v>
      </c>
      <c r="B136" s="8">
        <v>50.0</v>
      </c>
      <c r="C136" s="8" t="s">
        <v>15</v>
      </c>
      <c r="D136" s="8" t="s">
        <v>33</v>
      </c>
      <c r="E136" s="8">
        <v>17.0</v>
      </c>
      <c r="F136" s="8" t="s">
        <v>103</v>
      </c>
      <c r="G136" s="6">
        <f t="shared" si="1"/>
        <v>0.06906077348</v>
      </c>
    </row>
    <row r="137">
      <c r="A137" s="8" t="s">
        <v>78</v>
      </c>
      <c r="B137" s="8">
        <v>400.0</v>
      </c>
      <c r="C137" s="8" t="s">
        <v>15</v>
      </c>
      <c r="D137" s="8" t="s">
        <v>20</v>
      </c>
      <c r="E137" s="8">
        <v>17.0</v>
      </c>
      <c r="F137" s="8" t="s">
        <v>103</v>
      </c>
      <c r="G137" s="6">
        <f t="shared" si="1"/>
        <v>0.5524861878</v>
      </c>
    </row>
    <row r="138">
      <c r="A138" s="8" t="s">
        <v>172</v>
      </c>
      <c r="B138" s="8">
        <v>250.0</v>
      </c>
      <c r="C138" s="8" t="s">
        <v>15</v>
      </c>
      <c r="D138" s="8" t="s">
        <v>25</v>
      </c>
      <c r="E138" s="8">
        <v>17.0</v>
      </c>
      <c r="F138" s="8" t="s">
        <v>103</v>
      </c>
      <c r="G138" s="6">
        <f t="shared" si="1"/>
        <v>0.3453038674</v>
      </c>
    </row>
    <row r="139">
      <c r="A139" s="8" t="s">
        <v>173</v>
      </c>
      <c r="B139" s="8">
        <v>270.0</v>
      </c>
      <c r="C139" s="8" t="s">
        <v>15</v>
      </c>
      <c r="D139" s="8" t="s">
        <v>25</v>
      </c>
      <c r="E139" s="8">
        <v>17.0</v>
      </c>
      <c r="F139" s="8" t="s">
        <v>103</v>
      </c>
      <c r="G139" s="6">
        <f t="shared" si="1"/>
        <v>0.3729281768</v>
      </c>
    </row>
    <row r="140">
      <c r="A140" s="8" t="s">
        <v>174</v>
      </c>
      <c r="B140" s="8">
        <v>100.0</v>
      </c>
      <c r="C140" s="8" t="s">
        <v>15</v>
      </c>
      <c r="D140" s="8" t="s">
        <v>17</v>
      </c>
      <c r="E140" s="8">
        <v>17.0</v>
      </c>
      <c r="F140" s="8" t="s">
        <v>103</v>
      </c>
      <c r="G140" s="6">
        <f t="shared" si="1"/>
        <v>0.138121547</v>
      </c>
    </row>
    <row r="141">
      <c r="A141" s="8" t="s">
        <v>175</v>
      </c>
      <c r="B141" s="8">
        <v>700.0</v>
      </c>
      <c r="C141" s="8" t="s">
        <v>15</v>
      </c>
      <c r="D141" s="8" t="s">
        <v>25</v>
      </c>
      <c r="E141" s="8">
        <v>17.0</v>
      </c>
      <c r="F141" s="8" t="s">
        <v>103</v>
      </c>
      <c r="G141" s="6">
        <f t="shared" si="1"/>
        <v>0.9668508287</v>
      </c>
    </row>
    <row r="142">
      <c r="A142" s="8" t="s">
        <v>173</v>
      </c>
      <c r="B142" s="8">
        <v>300.0</v>
      </c>
      <c r="C142" s="8" t="s">
        <v>15</v>
      </c>
      <c r="D142" s="8" t="s">
        <v>25</v>
      </c>
      <c r="E142" s="8">
        <v>17.0</v>
      </c>
      <c r="F142" s="8" t="s">
        <v>103</v>
      </c>
      <c r="G142" s="6">
        <f t="shared" si="1"/>
        <v>0.4143646409</v>
      </c>
    </row>
    <row r="143">
      <c r="A143" s="8" t="s">
        <v>176</v>
      </c>
      <c r="B143" s="8">
        <v>400.0</v>
      </c>
      <c r="C143" s="8" t="s">
        <v>15</v>
      </c>
      <c r="D143" s="8" t="s">
        <v>25</v>
      </c>
      <c r="E143" s="8">
        <v>17.0</v>
      </c>
      <c r="F143" s="8" t="s">
        <v>103</v>
      </c>
      <c r="G143" s="6">
        <f t="shared" si="1"/>
        <v>0.5524861878</v>
      </c>
    </row>
    <row r="144">
      <c r="A144" s="8" t="s">
        <v>177</v>
      </c>
      <c r="B144" s="8">
        <v>500.0</v>
      </c>
      <c r="C144" s="8" t="s">
        <v>15</v>
      </c>
      <c r="D144" s="8" t="s">
        <v>69</v>
      </c>
      <c r="E144" s="8">
        <v>17.0</v>
      </c>
      <c r="F144" s="8" t="s">
        <v>103</v>
      </c>
      <c r="G144" s="6">
        <f t="shared" si="1"/>
        <v>0.6906077348</v>
      </c>
    </row>
    <row r="145">
      <c r="A145" s="8" t="s">
        <v>178</v>
      </c>
      <c r="B145" s="8">
        <v>5000.0</v>
      </c>
      <c r="C145" s="8" t="s">
        <v>15</v>
      </c>
      <c r="D145" s="8" t="s">
        <v>69</v>
      </c>
      <c r="E145" s="8">
        <v>17.0</v>
      </c>
      <c r="F145" s="8" t="s">
        <v>103</v>
      </c>
      <c r="G145" s="6">
        <f t="shared" si="1"/>
        <v>6.906077348</v>
      </c>
    </row>
    <row r="146">
      <c r="A146" s="8" t="s">
        <v>179</v>
      </c>
      <c r="B146" s="8">
        <v>500.0</v>
      </c>
      <c r="C146" s="8" t="s">
        <v>15</v>
      </c>
      <c r="D146" s="8" t="s">
        <v>69</v>
      </c>
      <c r="E146" s="8">
        <v>17.0</v>
      </c>
      <c r="F146" s="8" t="s">
        <v>103</v>
      </c>
      <c r="G146" s="6">
        <f t="shared" si="1"/>
        <v>0.6906077348</v>
      </c>
    </row>
    <row r="147">
      <c r="A147" s="8" t="s">
        <v>180</v>
      </c>
      <c r="B147" s="8">
        <v>7500.0</v>
      </c>
      <c r="C147" s="8" t="s">
        <v>15</v>
      </c>
      <c r="D147" s="8" t="s">
        <v>22</v>
      </c>
      <c r="E147" s="8">
        <v>17.0</v>
      </c>
      <c r="F147" s="8" t="s">
        <v>181</v>
      </c>
      <c r="G147" s="6">
        <f t="shared" si="1"/>
        <v>10.35911602</v>
      </c>
    </row>
    <row r="148">
      <c r="A148" s="8" t="s">
        <v>182</v>
      </c>
      <c r="B148" s="8">
        <v>1300.0</v>
      </c>
      <c r="C148" s="8" t="s">
        <v>15</v>
      </c>
      <c r="D148" s="8" t="s">
        <v>29</v>
      </c>
      <c r="E148" s="8">
        <v>17.0</v>
      </c>
      <c r="F148" s="8" t="s">
        <v>181</v>
      </c>
      <c r="G148" s="6">
        <f t="shared" si="1"/>
        <v>1.79558011</v>
      </c>
    </row>
    <row r="149">
      <c r="A149" s="8" t="s">
        <v>183</v>
      </c>
      <c r="B149" s="8">
        <v>2500.0</v>
      </c>
      <c r="C149" s="8" t="s">
        <v>15</v>
      </c>
      <c r="D149" s="8" t="s">
        <v>20</v>
      </c>
      <c r="E149" s="8">
        <v>17.0</v>
      </c>
      <c r="F149" s="8" t="s">
        <v>181</v>
      </c>
      <c r="G149" s="6">
        <f t="shared" si="1"/>
        <v>3.453038674</v>
      </c>
    </row>
    <row r="150">
      <c r="A150" s="8" t="s">
        <v>184</v>
      </c>
      <c r="B150" s="8">
        <v>1000.0</v>
      </c>
      <c r="C150" s="8" t="s">
        <v>15</v>
      </c>
      <c r="D150" s="8" t="s">
        <v>38</v>
      </c>
      <c r="E150" s="8">
        <v>17.0</v>
      </c>
      <c r="F150" s="8" t="s">
        <v>181</v>
      </c>
      <c r="G150" s="6">
        <f t="shared" si="1"/>
        <v>1.38121547</v>
      </c>
    </row>
    <row r="151">
      <c r="A151" s="8" t="s">
        <v>185</v>
      </c>
      <c r="B151" s="8">
        <v>3500.0</v>
      </c>
      <c r="C151" s="8" t="s">
        <v>15</v>
      </c>
      <c r="D151" s="8" t="s">
        <v>20</v>
      </c>
      <c r="E151" s="8">
        <v>17.0</v>
      </c>
      <c r="F151" s="8" t="s">
        <v>181</v>
      </c>
      <c r="G151" s="6">
        <f t="shared" si="1"/>
        <v>4.834254144</v>
      </c>
    </row>
    <row r="152">
      <c r="A152" s="8" t="s">
        <v>177</v>
      </c>
      <c r="B152" s="8">
        <v>1500.0</v>
      </c>
      <c r="C152" s="8" t="s">
        <v>15</v>
      </c>
      <c r="D152" s="8" t="s">
        <v>69</v>
      </c>
      <c r="E152" s="8">
        <v>18.0</v>
      </c>
      <c r="F152" s="8" t="s">
        <v>181</v>
      </c>
      <c r="G152" s="6">
        <f t="shared" si="1"/>
        <v>2.071823204</v>
      </c>
    </row>
    <row r="153">
      <c r="A153" s="8" t="s">
        <v>164</v>
      </c>
      <c r="B153" s="8">
        <v>50.0</v>
      </c>
      <c r="C153" s="8" t="s">
        <v>15</v>
      </c>
      <c r="D153" s="8" t="s">
        <v>33</v>
      </c>
      <c r="E153" s="8">
        <v>18.0</v>
      </c>
      <c r="F153" s="8" t="s">
        <v>103</v>
      </c>
      <c r="G153" s="6">
        <f t="shared" si="1"/>
        <v>0.06906077348</v>
      </c>
    </row>
    <row r="154">
      <c r="A154" s="8" t="s">
        <v>186</v>
      </c>
      <c r="B154" s="8">
        <v>250.0</v>
      </c>
      <c r="C154" s="8" t="s">
        <v>15</v>
      </c>
      <c r="D154" s="8" t="s">
        <v>25</v>
      </c>
      <c r="E154" s="8">
        <v>18.0</v>
      </c>
      <c r="F154" s="8" t="s">
        <v>103</v>
      </c>
      <c r="G154" s="6">
        <f t="shared" si="1"/>
        <v>0.3453038674</v>
      </c>
    </row>
    <row r="155">
      <c r="A155" s="8" t="s">
        <v>187</v>
      </c>
      <c r="B155" s="8">
        <v>1650.0</v>
      </c>
      <c r="C155" s="8" t="s">
        <v>15</v>
      </c>
      <c r="D155" s="8" t="s">
        <v>69</v>
      </c>
      <c r="E155" s="8">
        <v>18.0</v>
      </c>
      <c r="F155" s="8" t="s">
        <v>103</v>
      </c>
      <c r="G155" s="6">
        <f t="shared" si="1"/>
        <v>2.279005525</v>
      </c>
    </row>
    <row r="156">
      <c r="A156" s="8" t="s">
        <v>188</v>
      </c>
      <c r="B156" s="8">
        <v>200.0</v>
      </c>
      <c r="C156" s="8" t="s">
        <v>15</v>
      </c>
      <c r="D156" s="8" t="s">
        <v>69</v>
      </c>
      <c r="E156" s="8">
        <v>18.0</v>
      </c>
      <c r="F156" s="8" t="s">
        <v>103</v>
      </c>
      <c r="G156" s="6">
        <f t="shared" si="1"/>
        <v>0.2762430939</v>
      </c>
    </row>
    <row r="157">
      <c r="A157" s="8" t="s">
        <v>189</v>
      </c>
      <c r="B157" s="8">
        <v>400.0</v>
      </c>
      <c r="C157" s="8" t="s">
        <v>15</v>
      </c>
      <c r="D157" s="8" t="s">
        <v>20</v>
      </c>
      <c r="E157" s="8">
        <v>18.0</v>
      </c>
      <c r="F157" s="8" t="s">
        <v>103</v>
      </c>
      <c r="G157" s="6">
        <f t="shared" si="1"/>
        <v>0.5524861878</v>
      </c>
    </row>
    <row r="158">
      <c r="A158" s="8" t="s">
        <v>190</v>
      </c>
      <c r="B158" s="8">
        <v>350.0</v>
      </c>
      <c r="C158" s="8" t="s">
        <v>15</v>
      </c>
      <c r="D158" s="8" t="s">
        <v>25</v>
      </c>
      <c r="E158" s="8">
        <v>18.0</v>
      </c>
      <c r="F158" s="8" t="s">
        <v>103</v>
      </c>
      <c r="G158" s="6">
        <f t="shared" si="1"/>
        <v>0.4834254144</v>
      </c>
    </row>
    <row r="159">
      <c r="A159" s="8" t="s">
        <v>191</v>
      </c>
      <c r="B159" s="8">
        <v>150.0</v>
      </c>
      <c r="C159" s="8" t="s">
        <v>15</v>
      </c>
      <c r="D159" s="8" t="s">
        <v>69</v>
      </c>
      <c r="E159" s="8">
        <v>18.0</v>
      </c>
      <c r="F159" s="8" t="s">
        <v>103</v>
      </c>
      <c r="G159" s="6">
        <f t="shared" si="1"/>
        <v>0.2071823204</v>
      </c>
    </row>
    <row r="160">
      <c r="A160" s="8" t="s">
        <v>78</v>
      </c>
      <c r="B160" s="8">
        <v>400.0</v>
      </c>
      <c r="C160" s="8" t="s">
        <v>15</v>
      </c>
      <c r="D160" s="8" t="s">
        <v>20</v>
      </c>
      <c r="E160" s="8">
        <v>18.0</v>
      </c>
      <c r="F160" s="8" t="s">
        <v>103</v>
      </c>
      <c r="G160" s="6">
        <f t="shared" si="1"/>
        <v>0.5524861878</v>
      </c>
    </row>
    <row r="161">
      <c r="A161" s="8" t="s">
        <v>192</v>
      </c>
      <c r="B161" s="8">
        <v>100.0</v>
      </c>
      <c r="C161" s="8" t="s">
        <v>15</v>
      </c>
      <c r="D161" s="8" t="s">
        <v>25</v>
      </c>
      <c r="E161" s="8">
        <v>18.0</v>
      </c>
      <c r="F161" s="8" t="s">
        <v>103</v>
      </c>
      <c r="G161" s="6">
        <f t="shared" si="1"/>
        <v>0.138121547</v>
      </c>
    </row>
    <row r="162">
      <c r="A162" s="8" t="s">
        <v>193</v>
      </c>
      <c r="B162" s="8">
        <v>450.0</v>
      </c>
      <c r="C162" s="8" t="s">
        <v>15</v>
      </c>
      <c r="D162" s="8" t="s">
        <v>33</v>
      </c>
      <c r="E162" s="8">
        <v>18.0</v>
      </c>
      <c r="F162" s="8" t="s">
        <v>103</v>
      </c>
      <c r="G162" s="6">
        <f t="shared" si="1"/>
        <v>0.6215469613</v>
      </c>
    </row>
    <row r="163">
      <c r="A163" s="8" t="s">
        <v>194</v>
      </c>
      <c r="B163" s="8">
        <v>500.0</v>
      </c>
      <c r="C163" s="8" t="s">
        <v>15</v>
      </c>
      <c r="D163" s="8" t="s">
        <v>33</v>
      </c>
      <c r="E163" s="8">
        <v>18.0</v>
      </c>
      <c r="F163" s="8" t="s">
        <v>103</v>
      </c>
      <c r="G163" s="6">
        <f t="shared" si="1"/>
        <v>0.6906077348</v>
      </c>
    </row>
    <row r="164">
      <c r="A164" s="8" t="s">
        <v>195</v>
      </c>
      <c r="B164" s="8">
        <v>10800.0</v>
      </c>
      <c r="C164" s="8" t="s">
        <v>15</v>
      </c>
      <c r="D164" s="8" t="s">
        <v>22</v>
      </c>
      <c r="E164" s="8">
        <v>18.0</v>
      </c>
      <c r="F164" s="8" t="s">
        <v>196</v>
      </c>
      <c r="G164" s="6">
        <f t="shared" si="1"/>
        <v>14.91712707</v>
      </c>
    </row>
    <row r="165">
      <c r="A165" s="8" t="s">
        <v>197</v>
      </c>
      <c r="B165" s="8">
        <v>1200.0</v>
      </c>
      <c r="C165" s="8" t="s">
        <v>15</v>
      </c>
      <c r="D165" s="8" t="s">
        <v>20</v>
      </c>
      <c r="E165" s="8">
        <v>18.0</v>
      </c>
      <c r="F165" s="8" t="s">
        <v>196</v>
      </c>
      <c r="G165" s="6">
        <f t="shared" si="1"/>
        <v>1.657458564</v>
      </c>
    </row>
    <row r="166">
      <c r="A166" s="8" t="s">
        <v>198</v>
      </c>
      <c r="B166" s="8">
        <v>1200.0</v>
      </c>
      <c r="C166" s="8" t="s">
        <v>15</v>
      </c>
      <c r="D166" s="8" t="s">
        <v>20</v>
      </c>
      <c r="E166" s="8">
        <v>19.0</v>
      </c>
      <c r="F166" s="8" t="s">
        <v>103</v>
      </c>
      <c r="G166" s="6">
        <f t="shared" si="1"/>
        <v>1.657458564</v>
      </c>
    </row>
    <row r="167">
      <c r="A167" s="8" t="s">
        <v>199</v>
      </c>
      <c r="B167" s="8">
        <v>400.0</v>
      </c>
      <c r="C167" s="8" t="s">
        <v>15</v>
      </c>
      <c r="D167" s="8" t="s">
        <v>20</v>
      </c>
      <c r="E167" s="8">
        <v>19.0</v>
      </c>
      <c r="F167" s="8" t="s">
        <v>103</v>
      </c>
      <c r="G167" s="6">
        <f t="shared" si="1"/>
        <v>0.5524861878</v>
      </c>
    </row>
    <row r="168">
      <c r="A168" s="8" t="s">
        <v>200</v>
      </c>
      <c r="B168" s="8">
        <v>100.0</v>
      </c>
      <c r="C168" s="8" t="s">
        <v>15</v>
      </c>
      <c r="D168" s="8" t="s">
        <v>20</v>
      </c>
      <c r="E168" s="8">
        <v>19.0</v>
      </c>
      <c r="F168" s="8" t="s">
        <v>103</v>
      </c>
      <c r="G168" s="6">
        <f t="shared" si="1"/>
        <v>0.138121547</v>
      </c>
    </row>
    <row r="169">
      <c r="A169" s="8" t="s">
        <v>201</v>
      </c>
      <c r="B169" s="8">
        <v>1000.0</v>
      </c>
      <c r="C169" s="8" t="s">
        <v>15</v>
      </c>
      <c r="D169" s="8" t="s">
        <v>20</v>
      </c>
      <c r="E169" s="8">
        <v>19.0</v>
      </c>
      <c r="F169" s="8" t="s">
        <v>103</v>
      </c>
      <c r="G169" s="6">
        <f t="shared" si="1"/>
        <v>1.38121547</v>
      </c>
    </row>
    <row r="170">
      <c r="A170" s="8" t="s">
        <v>202</v>
      </c>
      <c r="B170" s="8">
        <v>250.0</v>
      </c>
      <c r="C170" s="8" t="s">
        <v>15</v>
      </c>
      <c r="D170" s="8" t="s">
        <v>25</v>
      </c>
      <c r="E170" s="8">
        <v>19.0</v>
      </c>
      <c r="F170" s="8" t="s">
        <v>103</v>
      </c>
      <c r="G170" s="6">
        <f t="shared" si="1"/>
        <v>0.3453038674</v>
      </c>
    </row>
    <row r="171">
      <c r="A171" s="8" t="s">
        <v>203</v>
      </c>
      <c r="B171" s="8">
        <v>500.0</v>
      </c>
      <c r="C171" s="8" t="s">
        <v>15</v>
      </c>
      <c r="D171" s="8" t="s">
        <v>25</v>
      </c>
      <c r="E171" s="8">
        <v>19.0</v>
      </c>
      <c r="F171" s="8" t="s">
        <v>103</v>
      </c>
      <c r="G171" s="6">
        <f t="shared" si="1"/>
        <v>0.6906077348</v>
      </c>
    </row>
    <row r="172">
      <c r="A172" s="8" t="s">
        <v>204</v>
      </c>
      <c r="B172" s="8">
        <v>650.0</v>
      </c>
      <c r="C172" s="8" t="s">
        <v>15</v>
      </c>
      <c r="D172" s="8" t="s">
        <v>25</v>
      </c>
      <c r="E172" s="8">
        <v>19.0</v>
      </c>
      <c r="F172" s="8" t="s">
        <v>103</v>
      </c>
      <c r="G172" s="6">
        <f t="shared" si="1"/>
        <v>0.8977900552</v>
      </c>
    </row>
    <row r="173">
      <c r="A173" s="8" t="s">
        <v>205</v>
      </c>
      <c r="B173" s="8">
        <v>15.0</v>
      </c>
      <c r="C173" s="8" t="s">
        <v>1</v>
      </c>
      <c r="D173" s="8" t="s">
        <v>22</v>
      </c>
      <c r="E173" s="8">
        <v>19.0</v>
      </c>
      <c r="F173" s="8" t="s">
        <v>206</v>
      </c>
      <c r="G173" s="6">
        <f t="shared" si="1"/>
        <v>15</v>
      </c>
    </row>
    <row r="174">
      <c r="A174" s="8" t="s">
        <v>29</v>
      </c>
      <c r="B174" s="8">
        <v>2.0</v>
      </c>
      <c r="C174" s="8" t="s">
        <v>1</v>
      </c>
      <c r="D174" s="8" t="s">
        <v>29</v>
      </c>
      <c r="E174" s="8">
        <v>19.0</v>
      </c>
      <c r="F174" s="8" t="s">
        <v>206</v>
      </c>
      <c r="G174" s="6">
        <f t="shared" si="1"/>
        <v>2</v>
      </c>
    </row>
    <row r="175">
      <c r="A175" s="8" t="s">
        <v>207</v>
      </c>
      <c r="B175" s="8">
        <v>2.0</v>
      </c>
      <c r="C175" s="8" t="s">
        <v>1</v>
      </c>
      <c r="D175" s="8" t="s">
        <v>38</v>
      </c>
      <c r="E175" s="8">
        <v>19.0</v>
      </c>
      <c r="F175" s="8" t="s">
        <v>206</v>
      </c>
      <c r="G175" s="6">
        <f t="shared" si="1"/>
        <v>2</v>
      </c>
    </row>
    <row r="176">
      <c r="A176" s="8" t="s">
        <v>208</v>
      </c>
      <c r="B176" s="8">
        <v>1000.0</v>
      </c>
      <c r="C176" s="8" t="s">
        <v>15</v>
      </c>
      <c r="D176" s="8" t="s">
        <v>38</v>
      </c>
      <c r="E176" s="8">
        <v>19.0</v>
      </c>
      <c r="F176" s="8" t="s">
        <v>206</v>
      </c>
      <c r="G176" s="6">
        <f t="shared" si="1"/>
        <v>1.38121547</v>
      </c>
    </row>
    <row r="177">
      <c r="A177" s="8" t="s">
        <v>209</v>
      </c>
      <c r="B177" s="8">
        <v>2500.0</v>
      </c>
      <c r="C177" s="8" t="s">
        <v>15</v>
      </c>
      <c r="D177" s="8" t="s">
        <v>20</v>
      </c>
      <c r="E177" s="8">
        <v>19.0</v>
      </c>
      <c r="F177" s="8" t="s">
        <v>206</v>
      </c>
      <c r="G177" s="6">
        <f t="shared" si="1"/>
        <v>3.453038674</v>
      </c>
    </row>
    <row r="178">
      <c r="A178" s="8" t="s">
        <v>29</v>
      </c>
      <c r="B178" s="8">
        <v>2.0</v>
      </c>
      <c r="C178" s="8" t="s">
        <v>1</v>
      </c>
      <c r="D178" s="8" t="s">
        <v>29</v>
      </c>
      <c r="E178" s="8">
        <v>20.0</v>
      </c>
      <c r="F178" s="8" t="s">
        <v>206</v>
      </c>
      <c r="G178" s="6">
        <f t="shared" si="1"/>
        <v>2</v>
      </c>
    </row>
    <row r="179">
      <c r="A179" s="8" t="s">
        <v>210</v>
      </c>
      <c r="B179" s="8">
        <v>50.0</v>
      </c>
      <c r="C179" s="8" t="s">
        <v>15</v>
      </c>
      <c r="D179" s="8" t="s">
        <v>20</v>
      </c>
      <c r="E179" s="8">
        <v>20.0</v>
      </c>
      <c r="F179" s="8" t="s">
        <v>103</v>
      </c>
      <c r="G179" s="6">
        <f t="shared" si="1"/>
        <v>0.06906077348</v>
      </c>
    </row>
    <row r="180">
      <c r="A180" s="8" t="s">
        <v>211</v>
      </c>
      <c r="B180" s="8">
        <v>300.0</v>
      </c>
      <c r="C180" s="8" t="s">
        <v>15</v>
      </c>
      <c r="D180" s="8" t="s">
        <v>25</v>
      </c>
      <c r="E180" s="8">
        <v>20.0</v>
      </c>
      <c r="F180" s="8" t="s">
        <v>103</v>
      </c>
      <c r="G180" s="6">
        <f t="shared" si="1"/>
        <v>0.4143646409</v>
      </c>
    </row>
    <row r="181">
      <c r="A181" s="8" t="s">
        <v>212</v>
      </c>
      <c r="B181" s="8">
        <v>100.0</v>
      </c>
      <c r="C181" s="8" t="s">
        <v>15</v>
      </c>
      <c r="D181" s="8" t="s">
        <v>20</v>
      </c>
      <c r="E181" s="8">
        <v>20.0</v>
      </c>
      <c r="F181" s="8" t="s">
        <v>103</v>
      </c>
      <c r="G181" s="6">
        <f t="shared" si="1"/>
        <v>0.138121547</v>
      </c>
    </row>
    <row r="182">
      <c r="A182" s="8" t="s">
        <v>190</v>
      </c>
      <c r="B182" s="8">
        <v>400.0</v>
      </c>
      <c r="C182" s="8" t="s">
        <v>15</v>
      </c>
      <c r="D182" s="8" t="s">
        <v>20</v>
      </c>
      <c r="E182" s="8">
        <v>20.0</v>
      </c>
      <c r="F182" s="8" t="s">
        <v>103</v>
      </c>
      <c r="G182" s="6">
        <f t="shared" si="1"/>
        <v>0.5524861878</v>
      </c>
    </row>
    <row r="183">
      <c r="A183" s="8" t="s">
        <v>213</v>
      </c>
      <c r="B183" s="8">
        <v>550.0</v>
      </c>
      <c r="C183" s="8" t="s">
        <v>15</v>
      </c>
      <c r="D183" s="8" t="s">
        <v>25</v>
      </c>
      <c r="E183" s="8">
        <v>20.0</v>
      </c>
      <c r="F183" s="8" t="s">
        <v>103</v>
      </c>
      <c r="G183" s="6">
        <f t="shared" si="1"/>
        <v>0.7596685083</v>
      </c>
    </row>
    <row r="184">
      <c r="A184" s="8" t="s">
        <v>213</v>
      </c>
      <c r="B184" s="8">
        <v>500.0</v>
      </c>
      <c r="C184" s="8" t="s">
        <v>15</v>
      </c>
      <c r="D184" s="8" t="s">
        <v>20</v>
      </c>
      <c r="E184" s="8">
        <v>20.0</v>
      </c>
      <c r="F184" s="8" t="s">
        <v>103</v>
      </c>
      <c r="G184" s="6">
        <f t="shared" si="1"/>
        <v>0.6906077348</v>
      </c>
    </row>
    <row r="185">
      <c r="A185" s="8" t="s">
        <v>214</v>
      </c>
      <c r="B185" s="8">
        <v>200.0</v>
      </c>
      <c r="C185" s="8" t="s">
        <v>15</v>
      </c>
      <c r="D185" s="8" t="s">
        <v>20</v>
      </c>
      <c r="E185" s="8">
        <v>20.0</v>
      </c>
      <c r="F185" s="8" t="s">
        <v>103</v>
      </c>
      <c r="G185" s="6">
        <f t="shared" si="1"/>
        <v>0.2762430939</v>
      </c>
    </row>
    <row r="186">
      <c r="A186" s="8" t="s">
        <v>215</v>
      </c>
      <c r="B186" s="8">
        <v>15.0</v>
      </c>
      <c r="C186" s="8" t="s">
        <v>1</v>
      </c>
      <c r="D186" s="8" t="s">
        <v>22</v>
      </c>
      <c r="E186" s="8">
        <v>20.0</v>
      </c>
      <c r="F186" s="8" t="s">
        <v>216</v>
      </c>
      <c r="G186" s="6">
        <f t="shared" si="1"/>
        <v>15</v>
      </c>
    </row>
    <row r="187">
      <c r="A187" s="8" t="s">
        <v>217</v>
      </c>
      <c r="B187" s="8">
        <v>7.0</v>
      </c>
      <c r="C187" s="8" t="s">
        <v>1</v>
      </c>
      <c r="D187" s="8" t="s">
        <v>20</v>
      </c>
      <c r="E187" s="8">
        <v>21.0</v>
      </c>
      <c r="F187" s="8" t="s">
        <v>216</v>
      </c>
      <c r="G187" s="6">
        <f t="shared" si="1"/>
        <v>7</v>
      </c>
    </row>
    <row r="188">
      <c r="A188" s="8" t="s">
        <v>29</v>
      </c>
      <c r="B188" s="8">
        <v>2.0</v>
      </c>
      <c r="C188" s="8" t="s">
        <v>1</v>
      </c>
      <c r="D188" s="8" t="s">
        <v>29</v>
      </c>
      <c r="E188" s="8">
        <v>21.0</v>
      </c>
      <c r="F188" s="8" t="s">
        <v>216</v>
      </c>
      <c r="G188" s="6">
        <f t="shared" si="1"/>
        <v>2</v>
      </c>
    </row>
    <row r="189">
      <c r="A189" s="8" t="s">
        <v>164</v>
      </c>
      <c r="B189" s="8">
        <v>50.0</v>
      </c>
      <c r="C189" s="8" t="s">
        <v>15</v>
      </c>
      <c r="D189" s="8" t="s">
        <v>20</v>
      </c>
      <c r="E189" s="8">
        <v>21.0</v>
      </c>
      <c r="F189" s="8" t="s">
        <v>103</v>
      </c>
      <c r="G189" s="6">
        <f t="shared" si="1"/>
        <v>0.06906077348</v>
      </c>
    </row>
    <row r="190">
      <c r="A190" s="8" t="s">
        <v>111</v>
      </c>
      <c r="B190" s="8">
        <v>500.0</v>
      </c>
      <c r="C190" s="8" t="s">
        <v>15</v>
      </c>
      <c r="D190" s="8" t="s">
        <v>20</v>
      </c>
      <c r="E190" s="8">
        <v>21.0</v>
      </c>
      <c r="F190" s="8" t="s">
        <v>103</v>
      </c>
      <c r="G190" s="6">
        <f t="shared" si="1"/>
        <v>0.6906077348</v>
      </c>
    </row>
    <row r="191">
      <c r="A191" s="8" t="s">
        <v>218</v>
      </c>
      <c r="B191" s="8">
        <v>100.0</v>
      </c>
      <c r="C191" s="8" t="s">
        <v>15</v>
      </c>
      <c r="D191" s="8" t="s">
        <v>20</v>
      </c>
      <c r="E191" s="8">
        <v>21.0</v>
      </c>
      <c r="F191" s="8" t="s">
        <v>103</v>
      </c>
      <c r="G191" s="6">
        <f t="shared" si="1"/>
        <v>0.138121547</v>
      </c>
    </row>
    <row r="192">
      <c r="A192" s="8" t="s">
        <v>219</v>
      </c>
      <c r="B192" s="8">
        <v>800.0</v>
      </c>
      <c r="C192" s="8" t="s">
        <v>15</v>
      </c>
      <c r="D192" s="8" t="s">
        <v>20</v>
      </c>
      <c r="E192" s="8">
        <v>21.0</v>
      </c>
      <c r="F192" s="8" t="s">
        <v>220</v>
      </c>
      <c r="G192" s="6">
        <f t="shared" si="1"/>
        <v>1.104972376</v>
      </c>
    </row>
    <row r="193">
      <c r="A193" s="8" t="s">
        <v>221</v>
      </c>
      <c r="B193" s="8">
        <v>775.0</v>
      </c>
      <c r="C193" s="8" t="s">
        <v>15</v>
      </c>
      <c r="D193" s="8" t="s">
        <v>20</v>
      </c>
      <c r="E193" s="8">
        <v>21.0</v>
      </c>
      <c r="F193" s="8" t="s">
        <v>220</v>
      </c>
      <c r="G193" s="6">
        <f t="shared" si="1"/>
        <v>1.070441989</v>
      </c>
    </row>
    <row r="194">
      <c r="A194" s="8" t="s">
        <v>25</v>
      </c>
      <c r="B194" s="8">
        <v>635.0</v>
      </c>
      <c r="C194" s="8" t="s">
        <v>15</v>
      </c>
      <c r="D194" s="8" t="s">
        <v>25</v>
      </c>
      <c r="E194" s="8">
        <v>21.0</v>
      </c>
      <c r="F194" s="8" t="s">
        <v>220</v>
      </c>
      <c r="G194" s="6">
        <f t="shared" si="1"/>
        <v>0.8770718232</v>
      </c>
    </row>
    <row r="195">
      <c r="A195" s="8" t="s">
        <v>222</v>
      </c>
      <c r="B195" s="8">
        <v>599.0</v>
      </c>
      <c r="C195" s="8" t="s">
        <v>15</v>
      </c>
      <c r="D195" s="8" t="s">
        <v>38</v>
      </c>
      <c r="E195" s="8">
        <v>21.0</v>
      </c>
      <c r="F195" s="8" t="s">
        <v>220</v>
      </c>
      <c r="G195" s="6">
        <f t="shared" si="1"/>
        <v>0.8273480663</v>
      </c>
    </row>
    <row r="196">
      <c r="A196" s="8" t="s">
        <v>223</v>
      </c>
      <c r="B196" s="8">
        <v>9000.0</v>
      </c>
      <c r="C196" s="8" t="s">
        <v>15</v>
      </c>
      <c r="D196" s="8" t="s">
        <v>22</v>
      </c>
      <c r="E196" s="8">
        <v>21.0</v>
      </c>
      <c r="F196" s="8" t="s">
        <v>220</v>
      </c>
      <c r="G196" s="6">
        <f t="shared" si="1"/>
        <v>12.43093923</v>
      </c>
    </row>
    <row r="197">
      <c r="A197" s="8" t="s">
        <v>224</v>
      </c>
      <c r="B197" s="8">
        <v>200.0</v>
      </c>
      <c r="C197" s="8" t="s">
        <v>15</v>
      </c>
      <c r="D197" s="8" t="s">
        <v>69</v>
      </c>
      <c r="E197" s="8">
        <v>22.0</v>
      </c>
      <c r="F197" s="8" t="s">
        <v>220</v>
      </c>
      <c r="G197" s="6">
        <f t="shared" si="1"/>
        <v>0.2762430939</v>
      </c>
    </row>
    <row r="198">
      <c r="A198" s="8" t="s">
        <v>225</v>
      </c>
      <c r="B198" s="8">
        <v>200.0</v>
      </c>
      <c r="C198" s="8" t="s">
        <v>15</v>
      </c>
      <c r="D198" s="8" t="s">
        <v>17</v>
      </c>
      <c r="E198" s="8">
        <v>22.0</v>
      </c>
      <c r="F198" s="8" t="s">
        <v>103</v>
      </c>
      <c r="G198" s="6">
        <f t="shared" si="1"/>
        <v>0.2762430939</v>
      </c>
    </row>
    <row r="199">
      <c r="A199" s="8" t="s">
        <v>212</v>
      </c>
      <c r="B199" s="8">
        <v>200.0</v>
      </c>
      <c r="C199" s="8" t="s">
        <v>15</v>
      </c>
      <c r="D199" s="8" t="s">
        <v>20</v>
      </c>
      <c r="E199" s="8">
        <v>22.0</v>
      </c>
      <c r="F199" s="8" t="s">
        <v>103</v>
      </c>
      <c r="G199" s="6">
        <f t="shared" si="1"/>
        <v>0.2762430939</v>
      </c>
    </row>
    <row r="200">
      <c r="A200" s="8" t="s">
        <v>226</v>
      </c>
      <c r="B200" s="8">
        <v>500.0</v>
      </c>
      <c r="C200" s="8" t="s">
        <v>15</v>
      </c>
      <c r="D200" s="8" t="s">
        <v>20</v>
      </c>
      <c r="E200" s="8">
        <v>22.0</v>
      </c>
      <c r="F200" s="8" t="s">
        <v>103</v>
      </c>
      <c r="G200" s="6">
        <f t="shared" si="1"/>
        <v>0.6906077348</v>
      </c>
    </row>
    <row r="201">
      <c r="A201" s="8" t="s">
        <v>193</v>
      </c>
      <c r="B201" s="8">
        <v>500.0</v>
      </c>
      <c r="C201" s="8" t="s">
        <v>15</v>
      </c>
      <c r="D201" s="8" t="s">
        <v>33</v>
      </c>
      <c r="E201" s="8">
        <v>22.0</v>
      </c>
      <c r="F201" s="8" t="s">
        <v>103</v>
      </c>
      <c r="G201" s="6">
        <f t="shared" si="1"/>
        <v>0.6906077348</v>
      </c>
    </row>
    <row r="202">
      <c r="A202" s="8" t="s">
        <v>111</v>
      </c>
      <c r="B202" s="8">
        <v>400.0</v>
      </c>
      <c r="C202" s="8" t="s">
        <v>15</v>
      </c>
      <c r="D202" s="8" t="s">
        <v>20</v>
      </c>
      <c r="E202" s="8">
        <v>22.0</v>
      </c>
      <c r="F202" s="8" t="s">
        <v>103</v>
      </c>
      <c r="G202" s="6">
        <f t="shared" si="1"/>
        <v>0.5524861878</v>
      </c>
    </row>
    <row r="203">
      <c r="A203" s="8" t="s">
        <v>227</v>
      </c>
      <c r="B203" s="8">
        <v>5000.0</v>
      </c>
      <c r="C203" s="8" t="s">
        <v>15</v>
      </c>
      <c r="D203" s="8" t="s">
        <v>22</v>
      </c>
      <c r="E203" s="8">
        <v>22.0</v>
      </c>
      <c r="F203" s="8" t="s">
        <v>228</v>
      </c>
      <c r="G203" s="6">
        <f t="shared" si="1"/>
        <v>6.906077348</v>
      </c>
    </row>
    <row r="204">
      <c r="A204" s="8" t="s">
        <v>229</v>
      </c>
      <c r="B204" s="8">
        <v>2500.0</v>
      </c>
      <c r="C204" s="8" t="s">
        <v>15</v>
      </c>
      <c r="D204" s="8" t="s">
        <v>20</v>
      </c>
      <c r="E204" s="8">
        <v>23.0</v>
      </c>
      <c r="F204" s="8" t="s">
        <v>228</v>
      </c>
      <c r="G204" s="6">
        <f t="shared" si="1"/>
        <v>3.453038674</v>
      </c>
    </row>
    <row r="205">
      <c r="A205" s="8" t="s">
        <v>230</v>
      </c>
      <c r="B205" s="8">
        <v>1300.0</v>
      </c>
      <c r="C205" s="8" t="s">
        <v>15</v>
      </c>
      <c r="D205" s="8" t="s">
        <v>20</v>
      </c>
      <c r="E205" s="8">
        <v>23.0</v>
      </c>
      <c r="F205" s="8" t="s">
        <v>103</v>
      </c>
      <c r="G205" s="6">
        <f t="shared" si="1"/>
        <v>1.79558011</v>
      </c>
    </row>
    <row r="206">
      <c r="A206" s="8" t="s">
        <v>231</v>
      </c>
      <c r="B206" s="8">
        <v>500.0</v>
      </c>
      <c r="C206" s="8" t="s">
        <v>15</v>
      </c>
      <c r="D206" s="8" t="s">
        <v>33</v>
      </c>
      <c r="E206" s="8">
        <v>23.0</v>
      </c>
      <c r="F206" s="8" t="s">
        <v>103</v>
      </c>
      <c r="G206" s="6">
        <f t="shared" si="1"/>
        <v>0.6906077348</v>
      </c>
    </row>
    <row r="207">
      <c r="A207" s="8" t="s">
        <v>212</v>
      </c>
      <c r="B207" s="8">
        <v>200.0</v>
      </c>
      <c r="C207" s="8" t="s">
        <v>15</v>
      </c>
      <c r="D207" s="8" t="s">
        <v>20</v>
      </c>
      <c r="E207" s="8">
        <v>23.0</v>
      </c>
      <c r="F207" s="8" t="s">
        <v>103</v>
      </c>
      <c r="G207" s="6">
        <f t="shared" si="1"/>
        <v>0.2762430939</v>
      </c>
    </row>
    <row r="208">
      <c r="A208" s="8" t="s">
        <v>232</v>
      </c>
      <c r="B208" s="8">
        <v>1000.0</v>
      </c>
      <c r="C208" s="8" t="s">
        <v>15</v>
      </c>
      <c r="D208" s="8" t="s">
        <v>38</v>
      </c>
      <c r="E208" s="8">
        <v>23.0</v>
      </c>
      <c r="F208" s="8" t="s">
        <v>233</v>
      </c>
      <c r="G208" s="6">
        <f t="shared" si="1"/>
        <v>1.38121547</v>
      </c>
    </row>
    <row r="209">
      <c r="A209" s="8" t="s">
        <v>234</v>
      </c>
      <c r="B209" s="8">
        <v>1500.0</v>
      </c>
      <c r="C209" s="8" t="s">
        <v>15</v>
      </c>
      <c r="D209" s="8" t="s">
        <v>20</v>
      </c>
      <c r="E209" s="8">
        <v>23.0</v>
      </c>
      <c r="F209" s="8" t="s">
        <v>233</v>
      </c>
      <c r="G209" s="6">
        <f t="shared" si="1"/>
        <v>2.071823204</v>
      </c>
    </row>
    <row r="210">
      <c r="A210" s="8" t="s">
        <v>235</v>
      </c>
      <c r="B210" s="8">
        <v>2000.0</v>
      </c>
      <c r="C210" s="8" t="s">
        <v>15</v>
      </c>
      <c r="D210" s="8" t="s">
        <v>29</v>
      </c>
      <c r="E210" s="8">
        <v>24.0</v>
      </c>
      <c r="F210" s="8" t="s">
        <v>233</v>
      </c>
      <c r="G210" s="6">
        <f t="shared" si="1"/>
        <v>2.762430939</v>
      </c>
    </row>
    <row r="211">
      <c r="A211" s="8" t="s">
        <v>236</v>
      </c>
      <c r="B211" s="8">
        <v>3000.0</v>
      </c>
      <c r="C211" s="8" t="s">
        <v>15</v>
      </c>
      <c r="D211" s="8" t="s">
        <v>20</v>
      </c>
      <c r="E211" s="8">
        <v>24.0</v>
      </c>
      <c r="F211" s="8" t="s">
        <v>233</v>
      </c>
      <c r="G211" s="6">
        <f t="shared" si="1"/>
        <v>4.143646409</v>
      </c>
    </row>
    <row r="212">
      <c r="A212" s="8" t="s">
        <v>237</v>
      </c>
      <c r="B212" s="8">
        <v>6000.0</v>
      </c>
      <c r="C212" s="8" t="s">
        <v>15</v>
      </c>
      <c r="D212" s="8" t="s">
        <v>22</v>
      </c>
      <c r="E212" s="8">
        <v>24.0</v>
      </c>
      <c r="F212" s="8" t="s">
        <v>233</v>
      </c>
      <c r="G212" s="6">
        <f t="shared" si="1"/>
        <v>8.287292818</v>
      </c>
    </row>
    <row r="213">
      <c r="A213" s="8" t="s">
        <v>187</v>
      </c>
      <c r="B213" s="8">
        <v>1700.0</v>
      </c>
      <c r="C213" s="8" t="s">
        <v>15</v>
      </c>
      <c r="D213" s="8" t="s">
        <v>69</v>
      </c>
      <c r="E213" s="8">
        <v>24.0</v>
      </c>
      <c r="F213" s="8" t="s">
        <v>103</v>
      </c>
      <c r="G213" s="6">
        <f t="shared" si="1"/>
        <v>2.348066298</v>
      </c>
    </row>
    <row r="214">
      <c r="A214" s="8" t="s">
        <v>238</v>
      </c>
      <c r="B214" s="8">
        <v>100.0</v>
      </c>
      <c r="C214" s="8" t="s">
        <v>15</v>
      </c>
      <c r="D214" s="8" t="s">
        <v>69</v>
      </c>
      <c r="E214" s="8">
        <v>24.0</v>
      </c>
      <c r="F214" s="8" t="s">
        <v>103</v>
      </c>
      <c r="G214" s="6">
        <f t="shared" si="1"/>
        <v>0.138121547</v>
      </c>
    </row>
    <row r="215">
      <c r="A215" s="8" t="s">
        <v>239</v>
      </c>
      <c r="B215" s="8">
        <v>2800.0</v>
      </c>
      <c r="C215" s="8" t="s">
        <v>15</v>
      </c>
      <c r="D215" s="8" t="s">
        <v>20</v>
      </c>
      <c r="E215" s="8">
        <v>24.0</v>
      </c>
      <c r="F215" s="8" t="s">
        <v>240</v>
      </c>
      <c r="G215" s="6">
        <f t="shared" si="1"/>
        <v>3.867403315</v>
      </c>
    </row>
    <row r="216">
      <c r="A216" s="8" t="s">
        <v>241</v>
      </c>
      <c r="B216" s="8">
        <v>250.0</v>
      </c>
      <c r="C216" s="8" t="s">
        <v>15</v>
      </c>
      <c r="D216" s="8" t="s">
        <v>25</v>
      </c>
      <c r="E216" s="8">
        <v>24.0</v>
      </c>
      <c r="F216" s="8" t="s">
        <v>103</v>
      </c>
      <c r="G216" s="6">
        <f t="shared" si="1"/>
        <v>0.3453038674</v>
      </c>
    </row>
    <row r="217">
      <c r="A217" s="8" t="s">
        <v>242</v>
      </c>
      <c r="B217" s="8">
        <v>400.0</v>
      </c>
      <c r="C217" s="8" t="s">
        <v>15</v>
      </c>
      <c r="D217" s="8" t="s">
        <v>69</v>
      </c>
      <c r="E217" s="8">
        <v>24.0</v>
      </c>
      <c r="F217" s="8" t="s">
        <v>103</v>
      </c>
      <c r="G217" s="6">
        <f t="shared" si="1"/>
        <v>0.5524861878</v>
      </c>
    </row>
    <row r="218">
      <c r="A218" s="8" t="s">
        <v>243</v>
      </c>
      <c r="B218" s="8">
        <v>400.0</v>
      </c>
      <c r="C218" s="8" t="s">
        <v>15</v>
      </c>
      <c r="D218" s="8" t="s">
        <v>69</v>
      </c>
      <c r="E218" s="8">
        <v>24.0</v>
      </c>
      <c r="F218" s="8" t="s">
        <v>103</v>
      </c>
      <c r="G218" s="6">
        <f t="shared" si="1"/>
        <v>0.5524861878</v>
      </c>
    </row>
    <row r="219">
      <c r="A219" s="8" t="s">
        <v>244</v>
      </c>
      <c r="B219" s="8">
        <v>6000.0</v>
      </c>
      <c r="C219" s="8" t="s">
        <v>15</v>
      </c>
      <c r="D219" s="8" t="s">
        <v>17</v>
      </c>
      <c r="E219" s="8">
        <v>25.0</v>
      </c>
      <c r="F219" s="8" t="s">
        <v>245</v>
      </c>
      <c r="G219" s="6">
        <f t="shared" si="1"/>
        <v>8.287292818</v>
      </c>
    </row>
    <row r="220">
      <c r="A220" s="8" t="s">
        <v>246</v>
      </c>
      <c r="B220" s="8">
        <v>5000.0</v>
      </c>
      <c r="C220" s="8" t="s">
        <v>15</v>
      </c>
      <c r="D220" s="8" t="s">
        <v>17</v>
      </c>
      <c r="E220" s="8">
        <v>25.0</v>
      </c>
      <c r="F220" s="8" t="s">
        <v>240</v>
      </c>
      <c r="G220" s="6">
        <f t="shared" si="1"/>
        <v>6.906077348</v>
      </c>
    </row>
    <row r="221">
      <c r="A221" s="8" t="s">
        <v>247</v>
      </c>
      <c r="B221" s="8">
        <v>5000.0</v>
      </c>
      <c r="C221" s="8" t="s">
        <v>15</v>
      </c>
      <c r="D221" s="8" t="s">
        <v>17</v>
      </c>
      <c r="E221" s="8">
        <v>25.0</v>
      </c>
      <c r="F221" s="8" t="s">
        <v>240</v>
      </c>
      <c r="G221" s="6">
        <f t="shared" si="1"/>
        <v>6.906077348</v>
      </c>
    </row>
    <row r="222">
      <c r="A222" s="8" t="s">
        <v>248</v>
      </c>
      <c r="B222" s="8">
        <v>3500.0</v>
      </c>
      <c r="C222" s="8" t="s">
        <v>15</v>
      </c>
      <c r="D222" s="8" t="s">
        <v>17</v>
      </c>
      <c r="E222" s="8">
        <v>25.0</v>
      </c>
      <c r="F222" s="8" t="s">
        <v>240</v>
      </c>
      <c r="G222" s="6">
        <f t="shared" si="1"/>
        <v>4.834254144</v>
      </c>
    </row>
    <row r="223">
      <c r="A223" s="8" t="s">
        <v>249</v>
      </c>
      <c r="B223" s="8">
        <v>3500.0</v>
      </c>
      <c r="C223" s="8" t="s">
        <v>15</v>
      </c>
      <c r="D223" s="8" t="s">
        <v>69</v>
      </c>
      <c r="E223" s="8">
        <v>25.0</v>
      </c>
      <c r="F223" s="8" t="s">
        <v>240</v>
      </c>
      <c r="G223" s="6">
        <f t="shared" si="1"/>
        <v>4.834254144</v>
      </c>
    </row>
    <row r="224">
      <c r="A224" s="8" t="s">
        <v>250</v>
      </c>
      <c r="B224" s="8">
        <v>100.0</v>
      </c>
      <c r="C224" s="8" t="s">
        <v>15</v>
      </c>
      <c r="D224" s="8" t="s">
        <v>20</v>
      </c>
      <c r="E224" s="8">
        <v>25.0</v>
      </c>
      <c r="F224" s="17" t="s">
        <v>251</v>
      </c>
      <c r="G224" s="6">
        <f t="shared" si="1"/>
        <v>0.138121547</v>
      </c>
    </row>
    <row r="225">
      <c r="A225" s="8" t="s">
        <v>252</v>
      </c>
      <c r="B225" s="8">
        <v>14000.0</v>
      </c>
      <c r="C225" s="8" t="s">
        <v>15</v>
      </c>
      <c r="D225" s="8" t="s">
        <v>17</v>
      </c>
      <c r="E225" s="8">
        <v>25.0</v>
      </c>
      <c r="F225" s="17" t="s">
        <v>251</v>
      </c>
      <c r="G225" s="6">
        <f t="shared" si="1"/>
        <v>19.33701657</v>
      </c>
    </row>
    <row r="226">
      <c r="A226" s="8" t="s">
        <v>253</v>
      </c>
      <c r="B226" s="8">
        <v>3500.0</v>
      </c>
      <c r="C226" s="8" t="s">
        <v>15</v>
      </c>
      <c r="D226" s="8" t="s">
        <v>69</v>
      </c>
      <c r="E226" s="8">
        <v>25.0</v>
      </c>
      <c r="F226" s="17" t="s">
        <v>251</v>
      </c>
      <c r="G226" s="6">
        <f t="shared" si="1"/>
        <v>4.834254144</v>
      </c>
    </row>
    <row r="227">
      <c r="A227" s="8" t="s">
        <v>254</v>
      </c>
      <c r="B227" s="8">
        <v>1000.0</v>
      </c>
      <c r="C227" s="8" t="s">
        <v>15</v>
      </c>
      <c r="D227" s="8" t="s">
        <v>29</v>
      </c>
      <c r="E227" s="8">
        <v>25.0</v>
      </c>
      <c r="F227" s="17" t="s">
        <v>251</v>
      </c>
      <c r="G227" s="6">
        <f t="shared" si="1"/>
        <v>1.38121547</v>
      </c>
    </row>
    <row r="228">
      <c r="A228" s="8" t="s">
        <v>255</v>
      </c>
      <c r="B228" s="8">
        <v>3500.0</v>
      </c>
      <c r="C228" s="8" t="s">
        <v>15</v>
      </c>
      <c r="D228" s="8" t="s">
        <v>20</v>
      </c>
      <c r="E228" s="8">
        <v>25.0</v>
      </c>
      <c r="F228" s="17" t="s">
        <v>251</v>
      </c>
      <c r="G228" s="6">
        <f t="shared" si="1"/>
        <v>4.834254144</v>
      </c>
    </row>
    <row r="229">
      <c r="A229" s="8" t="s">
        <v>256</v>
      </c>
      <c r="B229" s="8">
        <v>100.0</v>
      </c>
      <c r="C229" s="8" t="s">
        <v>15</v>
      </c>
      <c r="D229" s="8" t="s">
        <v>256</v>
      </c>
      <c r="E229" s="8">
        <v>25.0</v>
      </c>
      <c r="F229" s="17" t="s">
        <v>103</v>
      </c>
      <c r="G229" s="6">
        <f t="shared" si="1"/>
        <v>0.138121547</v>
      </c>
    </row>
    <row r="230">
      <c r="A230" s="8" t="s">
        <v>212</v>
      </c>
      <c r="B230" s="8">
        <v>100.0</v>
      </c>
      <c r="C230" s="8" t="s">
        <v>15</v>
      </c>
      <c r="D230" s="8" t="s">
        <v>33</v>
      </c>
      <c r="E230" s="8">
        <v>25.0</v>
      </c>
      <c r="F230" s="17" t="s">
        <v>103</v>
      </c>
      <c r="G230" s="6">
        <f t="shared" si="1"/>
        <v>0.138121547</v>
      </c>
    </row>
    <row r="231">
      <c r="A231" s="8" t="s">
        <v>257</v>
      </c>
      <c r="B231" s="8">
        <v>450.0</v>
      </c>
      <c r="C231" s="8" t="s">
        <v>15</v>
      </c>
      <c r="D231" s="8" t="s">
        <v>20</v>
      </c>
      <c r="E231" s="8">
        <v>26.0</v>
      </c>
      <c r="F231" s="8" t="s">
        <v>18</v>
      </c>
      <c r="G231" s="6">
        <f t="shared" si="1"/>
        <v>0.6215469613</v>
      </c>
    </row>
    <row r="232">
      <c r="A232" s="8" t="s">
        <v>258</v>
      </c>
      <c r="B232" s="8">
        <v>450.0</v>
      </c>
      <c r="C232" s="8" t="s">
        <v>15</v>
      </c>
      <c r="D232" s="8" t="s">
        <v>20</v>
      </c>
      <c r="E232" s="8">
        <v>26.0</v>
      </c>
      <c r="F232" s="8" t="s">
        <v>18</v>
      </c>
      <c r="G232" s="6">
        <f t="shared" si="1"/>
        <v>0.6215469613</v>
      </c>
    </row>
    <row r="233">
      <c r="A233" s="8" t="s">
        <v>259</v>
      </c>
      <c r="B233" s="8">
        <v>800.0</v>
      </c>
      <c r="C233" s="8" t="s">
        <v>15</v>
      </c>
      <c r="D233" s="8" t="s">
        <v>20</v>
      </c>
      <c r="E233" s="8">
        <v>26.0</v>
      </c>
      <c r="F233" s="8" t="s">
        <v>39</v>
      </c>
      <c r="G233" s="6">
        <f t="shared" si="1"/>
        <v>1.104972376</v>
      </c>
    </row>
    <row r="234">
      <c r="A234" s="8" t="s">
        <v>260</v>
      </c>
      <c r="B234" s="8">
        <v>1500.0</v>
      </c>
      <c r="C234" s="8" t="s">
        <v>15</v>
      </c>
      <c r="D234" s="8" t="s">
        <v>22</v>
      </c>
      <c r="E234" s="8">
        <v>26.0</v>
      </c>
      <c r="F234" s="8" t="s">
        <v>39</v>
      </c>
      <c r="G234" s="6">
        <f t="shared" si="1"/>
        <v>2.071823204</v>
      </c>
    </row>
    <row r="235">
      <c r="A235" s="8" t="s">
        <v>261</v>
      </c>
      <c r="B235" s="8">
        <v>590.0</v>
      </c>
      <c r="C235" s="8" t="s">
        <v>15</v>
      </c>
      <c r="D235" s="8" t="s">
        <v>20</v>
      </c>
      <c r="E235" s="8">
        <v>26.0</v>
      </c>
      <c r="F235" s="8" t="s">
        <v>39</v>
      </c>
      <c r="G235" s="6">
        <f t="shared" si="1"/>
        <v>0.8149171271</v>
      </c>
    </row>
    <row r="236">
      <c r="A236" s="8" t="s">
        <v>262</v>
      </c>
      <c r="B236" s="8">
        <v>650.0</v>
      </c>
      <c r="C236" s="8" t="s">
        <v>15</v>
      </c>
      <c r="D236" s="8" t="s">
        <v>38</v>
      </c>
      <c r="E236" s="8">
        <v>26.0</v>
      </c>
      <c r="F236" s="8" t="s">
        <v>39</v>
      </c>
      <c r="G236" s="6">
        <f t="shared" si="1"/>
        <v>0.8977900552</v>
      </c>
    </row>
    <row r="237">
      <c r="A237" s="8" t="s">
        <v>263</v>
      </c>
      <c r="B237" s="8">
        <v>2000.0</v>
      </c>
      <c r="C237" s="8" t="s">
        <v>15</v>
      </c>
      <c r="D237" s="8" t="s">
        <v>20</v>
      </c>
      <c r="E237" s="8">
        <v>26.0</v>
      </c>
      <c r="F237" s="8" t="s">
        <v>39</v>
      </c>
      <c r="G237" s="6">
        <f t="shared" si="1"/>
        <v>2.762430939</v>
      </c>
    </row>
    <row r="238">
      <c r="A238" s="8" t="s">
        <v>264</v>
      </c>
      <c r="B238" s="8">
        <v>650.0</v>
      </c>
      <c r="C238" s="8" t="s">
        <v>15</v>
      </c>
      <c r="D238" s="8" t="s">
        <v>20</v>
      </c>
      <c r="E238" s="8">
        <v>26.0</v>
      </c>
      <c r="F238" s="8" t="s">
        <v>39</v>
      </c>
      <c r="G238" s="6">
        <f t="shared" si="1"/>
        <v>0.8977900552</v>
      </c>
    </row>
    <row r="239">
      <c r="A239" s="8" t="s">
        <v>265</v>
      </c>
      <c r="B239" s="8">
        <v>500.0</v>
      </c>
      <c r="C239" s="8" t="s">
        <v>15</v>
      </c>
      <c r="D239" s="8" t="s">
        <v>20</v>
      </c>
      <c r="E239" s="8">
        <v>26.0</v>
      </c>
      <c r="F239" s="8" t="s">
        <v>39</v>
      </c>
      <c r="G239" s="6">
        <f t="shared" si="1"/>
        <v>0.6906077348</v>
      </c>
    </row>
    <row r="240">
      <c r="A240" s="8" t="s">
        <v>208</v>
      </c>
      <c r="B240" s="8">
        <v>1000.0</v>
      </c>
      <c r="C240" s="8" t="s">
        <v>15</v>
      </c>
      <c r="D240" s="8" t="s">
        <v>38</v>
      </c>
      <c r="E240" s="8">
        <v>26.0</v>
      </c>
      <c r="F240" s="8" t="s">
        <v>39</v>
      </c>
      <c r="G240" s="6">
        <f t="shared" si="1"/>
        <v>1.38121547</v>
      </c>
    </row>
    <row r="241">
      <c r="A241" s="8" t="s">
        <v>237</v>
      </c>
      <c r="B241" s="8">
        <v>10.0</v>
      </c>
      <c r="C241" s="8" t="s">
        <v>1</v>
      </c>
      <c r="D241" s="8" t="s">
        <v>22</v>
      </c>
      <c r="E241" s="8">
        <v>26.0</v>
      </c>
      <c r="F241" s="8" t="s">
        <v>39</v>
      </c>
      <c r="G241" s="6">
        <f t="shared" si="1"/>
        <v>10</v>
      </c>
    </row>
    <row r="242">
      <c r="A242" s="8" t="s">
        <v>266</v>
      </c>
      <c r="B242" s="8">
        <v>2000.0</v>
      </c>
      <c r="C242" s="8" t="s">
        <v>15</v>
      </c>
      <c r="D242" s="8" t="s">
        <v>20</v>
      </c>
      <c r="E242" s="8">
        <v>27.0</v>
      </c>
      <c r="F242" s="8" t="s">
        <v>39</v>
      </c>
      <c r="G242" s="6">
        <f t="shared" si="1"/>
        <v>2.762430939</v>
      </c>
    </row>
    <row r="243">
      <c r="A243" s="8" t="s">
        <v>235</v>
      </c>
      <c r="B243" s="8">
        <v>1500.0</v>
      </c>
      <c r="C243" s="8" t="s">
        <v>15</v>
      </c>
      <c r="D243" s="8" t="s">
        <v>29</v>
      </c>
      <c r="E243" s="8">
        <v>27.0</v>
      </c>
      <c r="F243" s="8" t="s">
        <v>39</v>
      </c>
      <c r="G243" s="6">
        <f t="shared" si="1"/>
        <v>2.071823204</v>
      </c>
    </row>
    <row r="244">
      <c r="A244" s="8" t="s">
        <v>267</v>
      </c>
      <c r="B244" s="8">
        <v>200.0</v>
      </c>
      <c r="C244" s="8" t="s">
        <v>15</v>
      </c>
      <c r="D244" s="8" t="s">
        <v>54</v>
      </c>
      <c r="E244" s="8">
        <v>27.0</v>
      </c>
      <c r="F244" s="8" t="s">
        <v>39</v>
      </c>
      <c r="G244" s="6">
        <f t="shared" si="1"/>
        <v>0.2762430939</v>
      </c>
    </row>
    <row r="245">
      <c r="A245" s="8" t="s">
        <v>268</v>
      </c>
      <c r="B245" s="8">
        <v>1000.0</v>
      </c>
      <c r="C245" s="8" t="s">
        <v>15</v>
      </c>
      <c r="D245" s="8" t="s">
        <v>20</v>
      </c>
      <c r="E245" s="8">
        <v>27.0</v>
      </c>
      <c r="F245" s="8" t="s">
        <v>39</v>
      </c>
      <c r="G245" s="6">
        <f t="shared" si="1"/>
        <v>1.38121547</v>
      </c>
    </row>
    <row r="246">
      <c r="A246" s="8" t="s">
        <v>269</v>
      </c>
      <c r="B246" s="8">
        <v>2000.0</v>
      </c>
      <c r="C246" s="8" t="s">
        <v>15</v>
      </c>
      <c r="D246" s="8" t="s">
        <v>20</v>
      </c>
      <c r="E246" s="8">
        <v>27.0</v>
      </c>
      <c r="F246" s="8" t="s">
        <v>39</v>
      </c>
      <c r="G246" s="6">
        <f t="shared" si="1"/>
        <v>2.762430939</v>
      </c>
    </row>
    <row r="247">
      <c r="A247" s="8" t="s">
        <v>270</v>
      </c>
      <c r="B247" s="8">
        <v>540.0</v>
      </c>
      <c r="C247" s="8" t="s">
        <v>15</v>
      </c>
      <c r="D247" s="8" t="s">
        <v>33</v>
      </c>
      <c r="E247" s="8">
        <v>27.0</v>
      </c>
      <c r="F247" s="8" t="s">
        <v>39</v>
      </c>
      <c r="G247" s="6">
        <f t="shared" si="1"/>
        <v>0.7458563536</v>
      </c>
    </row>
    <row r="248">
      <c r="A248" s="8" t="s">
        <v>271</v>
      </c>
      <c r="B248" s="8">
        <v>800.0</v>
      </c>
      <c r="C248" s="8" t="s">
        <v>15</v>
      </c>
      <c r="D248" s="8" t="s">
        <v>64</v>
      </c>
      <c r="E248" s="8">
        <v>0.0</v>
      </c>
      <c r="F248" s="8" t="s">
        <v>39</v>
      </c>
      <c r="G248" s="6">
        <f t="shared" si="1"/>
        <v>1.104972376</v>
      </c>
    </row>
    <row r="249">
      <c r="A249" s="8" t="s">
        <v>272</v>
      </c>
      <c r="B249" s="8">
        <v>2600.0</v>
      </c>
      <c r="C249" s="8" t="s">
        <v>15</v>
      </c>
      <c r="D249" s="8" t="s">
        <v>64</v>
      </c>
      <c r="E249" s="8">
        <v>0.0</v>
      </c>
      <c r="F249" s="8" t="s">
        <v>39</v>
      </c>
      <c r="G249" s="6">
        <f t="shared" si="1"/>
        <v>3.591160221</v>
      </c>
    </row>
    <row r="250">
      <c r="A250" s="8" t="s">
        <v>273</v>
      </c>
      <c r="B250" s="8">
        <v>1250.0</v>
      </c>
      <c r="C250" s="8" t="s">
        <v>15</v>
      </c>
      <c r="D250" s="8" t="s">
        <v>64</v>
      </c>
      <c r="E250" s="8">
        <v>0.0</v>
      </c>
      <c r="F250" s="8" t="s">
        <v>39</v>
      </c>
      <c r="G250" s="6">
        <f t="shared" si="1"/>
        <v>1.726519337</v>
      </c>
    </row>
    <row r="251">
      <c r="A251" s="8" t="s">
        <v>208</v>
      </c>
      <c r="B251" s="8">
        <v>1000.0</v>
      </c>
      <c r="C251" s="8" t="s">
        <v>15</v>
      </c>
      <c r="D251" s="8" t="s">
        <v>38</v>
      </c>
      <c r="E251" s="8">
        <v>27.0</v>
      </c>
      <c r="F251" s="8" t="s">
        <v>39</v>
      </c>
      <c r="G251" s="6">
        <f t="shared" si="1"/>
        <v>1.38121547</v>
      </c>
    </row>
    <row r="252">
      <c r="A252" s="8" t="s">
        <v>237</v>
      </c>
      <c r="B252" s="8">
        <v>10.0</v>
      </c>
      <c r="C252" s="8" t="s">
        <v>1</v>
      </c>
      <c r="D252" s="8" t="s">
        <v>22</v>
      </c>
      <c r="E252" s="8">
        <v>27.0</v>
      </c>
      <c r="F252" s="8" t="s">
        <v>39</v>
      </c>
      <c r="G252" s="6">
        <f t="shared" si="1"/>
        <v>10</v>
      </c>
    </row>
    <row r="253">
      <c r="A253" s="8" t="s">
        <v>235</v>
      </c>
      <c r="B253" s="8">
        <v>1500.0</v>
      </c>
      <c r="C253" s="8" t="s">
        <v>15</v>
      </c>
      <c r="D253" s="8" t="s">
        <v>29</v>
      </c>
      <c r="E253" s="8">
        <v>28.0</v>
      </c>
      <c r="F253" s="8" t="s">
        <v>39</v>
      </c>
      <c r="G253" s="6">
        <f t="shared" si="1"/>
        <v>2.071823204</v>
      </c>
    </row>
    <row r="254">
      <c r="A254" s="8" t="s">
        <v>274</v>
      </c>
      <c r="B254" s="8">
        <v>800.0</v>
      </c>
      <c r="C254" s="8" t="s">
        <v>15</v>
      </c>
      <c r="D254" s="8" t="s">
        <v>20</v>
      </c>
      <c r="E254" s="8">
        <v>28.0</v>
      </c>
      <c r="F254" s="8" t="s">
        <v>39</v>
      </c>
      <c r="G254" s="6">
        <f t="shared" si="1"/>
        <v>1.104972376</v>
      </c>
    </row>
    <row r="255">
      <c r="A255" s="8" t="s">
        <v>275</v>
      </c>
      <c r="B255" s="8">
        <v>200.0</v>
      </c>
      <c r="C255" s="8" t="s">
        <v>15</v>
      </c>
      <c r="D255" s="8" t="s">
        <v>276</v>
      </c>
      <c r="E255" s="8">
        <v>28.0</v>
      </c>
      <c r="F255" s="8" t="s">
        <v>39</v>
      </c>
      <c r="G255" s="6">
        <f t="shared" si="1"/>
        <v>0.2762430939</v>
      </c>
    </row>
    <row r="256">
      <c r="A256" s="8" t="s">
        <v>277</v>
      </c>
      <c r="B256" s="8">
        <v>1000.0</v>
      </c>
      <c r="C256" s="8" t="s">
        <v>15</v>
      </c>
      <c r="D256" s="8" t="s">
        <v>38</v>
      </c>
      <c r="E256" s="8">
        <v>28.0</v>
      </c>
      <c r="F256" s="8" t="s">
        <v>39</v>
      </c>
      <c r="G256" s="6">
        <f t="shared" si="1"/>
        <v>1.38121547</v>
      </c>
    </row>
    <row r="257">
      <c r="A257" s="8" t="s">
        <v>278</v>
      </c>
      <c r="B257" s="8">
        <v>1200.0</v>
      </c>
      <c r="C257" s="8" t="s">
        <v>15</v>
      </c>
      <c r="D257" s="8" t="s">
        <v>20</v>
      </c>
      <c r="E257" s="8">
        <v>28.0</v>
      </c>
      <c r="F257" s="8" t="s">
        <v>39</v>
      </c>
      <c r="G257" s="6">
        <f t="shared" si="1"/>
        <v>1.657458564</v>
      </c>
    </row>
    <row r="258">
      <c r="A258" s="8" t="s">
        <v>279</v>
      </c>
      <c r="B258" s="8">
        <v>350.0</v>
      </c>
      <c r="C258" s="8" t="s">
        <v>15</v>
      </c>
      <c r="D258" s="8" t="s">
        <v>33</v>
      </c>
      <c r="E258" s="8">
        <v>28.0</v>
      </c>
      <c r="F258" s="8" t="s">
        <v>39</v>
      </c>
      <c r="G258" s="6">
        <f t="shared" si="1"/>
        <v>0.4834254144</v>
      </c>
    </row>
    <row r="259">
      <c r="A259" s="8" t="s">
        <v>208</v>
      </c>
      <c r="B259" s="8">
        <v>1000.0</v>
      </c>
      <c r="C259" s="8" t="s">
        <v>15</v>
      </c>
      <c r="D259" s="8" t="s">
        <v>38</v>
      </c>
      <c r="E259" s="8">
        <v>28.0</v>
      </c>
      <c r="F259" s="8" t="s">
        <v>39</v>
      </c>
      <c r="G259" s="6">
        <f t="shared" si="1"/>
        <v>1.38121547</v>
      </c>
    </row>
    <row r="260">
      <c r="A260" s="8" t="s">
        <v>280</v>
      </c>
      <c r="B260" s="8">
        <v>2500.0</v>
      </c>
      <c r="C260" s="8" t="s">
        <v>15</v>
      </c>
      <c r="D260" s="8" t="s">
        <v>20</v>
      </c>
      <c r="E260" s="8">
        <v>28.0</v>
      </c>
      <c r="F260" s="8" t="s">
        <v>39</v>
      </c>
      <c r="G260" s="6">
        <f t="shared" si="1"/>
        <v>3.453038674</v>
      </c>
    </row>
    <row r="261">
      <c r="A261" s="8" t="s">
        <v>29</v>
      </c>
      <c r="B261" s="8">
        <v>1500.0</v>
      </c>
      <c r="C261" s="8" t="s">
        <v>15</v>
      </c>
      <c r="D261" s="8" t="s">
        <v>29</v>
      </c>
      <c r="E261" s="8">
        <v>29.0</v>
      </c>
      <c r="F261" s="8" t="s">
        <v>39</v>
      </c>
      <c r="G261" s="6">
        <f t="shared" si="1"/>
        <v>2.071823204</v>
      </c>
    </row>
    <row r="262">
      <c r="A262" s="8" t="s">
        <v>281</v>
      </c>
      <c r="B262" s="8">
        <v>2000.0</v>
      </c>
      <c r="C262" s="8" t="s">
        <v>15</v>
      </c>
      <c r="D262" s="8" t="s">
        <v>17</v>
      </c>
      <c r="E262" s="8">
        <v>29.0</v>
      </c>
      <c r="F262" s="8" t="s">
        <v>39</v>
      </c>
      <c r="G262" s="6">
        <f t="shared" si="1"/>
        <v>2.762430939</v>
      </c>
    </row>
    <row r="263">
      <c r="A263" s="8" t="s">
        <v>282</v>
      </c>
      <c r="B263" s="8">
        <v>200.0</v>
      </c>
      <c r="C263" s="8" t="s">
        <v>15</v>
      </c>
      <c r="D263" s="8" t="s">
        <v>17</v>
      </c>
      <c r="E263" s="8">
        <v>29.0</v>
      </c>
      <c r="F263" s="8" t="s">
        <v>18</v>
      </c>
      <c r="G263" s="6">
        <f t="shared" si="1"/>
        <v>0.2762430939</v>
      </c>
    </row>
    <row r="264">
      <c r="A264" s="8" t="s">
        <v>283</v>
      </c>
      <c r="B264" s="8">
        <v>500.0</v>
      </c>
      <c r="C264" s="8" t="s">
        <v>15</v>
      </c>
      <c r="D264" s="8" t="s">
        <v>17</v>
      </c>
      <c r="E264" s="8">
        <v>29.0</v>
      </c>
      <c r="F264" s="8" t="s">
        <v>18</v>
      </c>
      <c r="G264" s="6">
        <f t="shared" si="1"/>
        <v>0.6906077348</v>
      </c>
    </row>
    <row r="265">
      <c r="A265" s="8" t="s">
        <v>284</v>
      </c>
      <c r="B265" s="8">
        <v>100.0</v>
      </c>
      <c r="C265" s="8" t="s">
        <v>15</v>
      </c>
      <c r="D265" s="8" t="s">
        <v>256</v>
      </c>
      <c r="E265" s="8">
        <v>29.0</v>
      </c>
      <c r="F265" s="8" t="s">
        <v>18</v>
      </c>
      <c r="G265" s="6">
        <f t="shared" si="1"/>
        <v>0.138121547</v>
      </c>
    </row>
  </sheetData>
  <mergeCells count="1">
    <mergeCell ref="I40:N4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